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tables/table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tables/table6.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fme365.sharepoint.com/sites/Securitisation/Docs/Consultations/Consultations 2025/1. EU/Solvency II/AFME Response/Final Version/"/>
    </mc:Choice>
  </mc:AlternateContent>
  <xr:revisionPtr revIDLastSave="1130" documentId="8_{0E8BF14F-9565-4196-8457-41811D9AED62}" xr6:coauthVersionLast="47" xr6:coauthVersionMax="47" xr10:uidLastSave="{CE496084-E807-453D-BB7E-1DAE7831DA79}"/>
  <bookViews>
    <workbookView xWindow="28680" yWindow="-120" windowWidth="29040" windowHeight="15720" xr2:uid="{EC103215-43A8-414E-A3B1-57CB5B12CD67}"/>
  </bookViews>
  <sheets>
    <sheet name="AFME" sheetId="11" r:id="rId1"/>
    <sheet name="Proposal vs. RCL SCR" sheetId="9" r:id="rId2"/>
    <sheet name="Cross-Country Comparison" sheetId="10" r:id="rId3"/>
    <sheet name="RAROC Conclusions" sheetId="8" r:id="rId4"/>
    <sheet name="Senior STS" sheetId="7" r:id="rId5"/>
    <sheet name="Non-Senior STS" sheetId="6" r:id="rId6"/>
    <sheet name="Senior Non-STS" sheetId="3" r:id="rId7"/>
    <sheet name="Non-Senior Non-STS" sheetId="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9" l="1"/>
  <c r="E6" i="9"/>
  <c r="F6" i="9"/>
  <c r="G6" i="9"/>
  <c r="H6" i="9"/>
  <c r="I6" i="9"/>
  <c r="C6" i="9"/>
  <c r="D18" i="9"/>
  <c r="E18" i="9"/>
  <c r="F18" i="9"/>
  <c r="G18" i="9"/>
  <c r="H18" i="9"/>
  <c r="I18" i="9"/>
  <c r="C18" i="9"/>
  <c r="D12" i="9"/>
  <c r="E12" i="9"/>
  <c r="F12" i="9"/>
  <c r="G12" i="9"/>
  <c r="H12" i="9"/>
  <c r="I12" i="9"/>
  <c r="C12" i="9"/>
  <c r="F5" i="8"/>
  <c r="F9" i="8"/>
  <c r="F11" i="8"/>
  <c r="I5" i="5"/>
  <c r="I9" i="5"/>
  <c r="I7" i="5"/>
  <c r="I6" i="5"/>
  <c r="G5" i="5"/>
  <c r="G9" i="5"/>
  <c r="G7" i="5"/>
  <c r="G6" i="5"/>
  <c r="G13" i="5"/>
  <c r="G4" i="5"/>
  <c r="G14" i="5"/>
  <c r="F6" i="5"/>
  <c r="F7" i="5"/>
  <c r="F9" i="5"/>
  <c r="F5" i="5"/>
  <c r="F8" i="5"/>
  <c r="F11" i="5"/>
  <c r="F12" i="5"/>
  <c r="E9" i="5"/>
  <c r="E7" i="5"/>
  <c r="E6" i="5"/>
  <c r="E13" i="5"/>
  <c r="E4" i="5"/>
  <c r="E14" i="5"/>
  <c r="D12" i="5"/>
  <c r="C5" i="5"/>
  <c r="F4" i="3"/>
  <c r="F5" i="3"/>
  <c r="G8" i="3"/>
  <c r="G7" i="3"/>
  <c r="G9" i="3"/>
  <c r="E5" i="5" l="1"/>
  <c r="E12" i="5"/>
  <c r="E6" i="7"/>
  <c r="G4" i="7"/>
  <c r="E4" i="7"/>
  <c r="G5" i="7"/>
  <c r="E5" i="7"/>
  <c r="I9" i="7"/>
  <c r="E9" i="7"/>
  <c r="F9" i="7"/>
  <c r="G9" i="7" s="1"/>
  <c r="E8" i="7"/>
  <c r="F8" i="7"/>
  <c r="G8" i="7"/>
  <c r="I8" i="7"/>
  <c r="F13" i="8"/>
  <c r="F10" i="8"/>
  <c r="F15" i="8"/>
  <c r="F19" i="8"/>
  <c r="F16" i="8"/>
  <c r="F12" i="8"/>
  <c r="F14" i="8"/>
  <c r="F17" i="8"/>
  <c r="F18" i="8"/>
  <c r="F7" i="8"/>
  <c r="F4" i="8"/>
  <c r="F3" i="8"/>
  <c r="F6" i="8"/>
  <c r="F8" i="8"/>
  <c r="C10" i="7"/>
  <c r="E10" i="7" s="1"/>
  <c r="F7" i="7"/>
  <c r="G7" i="7" s="1"/>
  <c r="F6" i="7"/>
  <c r="G6" i="7" s="1"/>
  <c r="I7" i="7"/>
  <c r="E7" i="7"/>
  <c r="I6" i="7"/>
  <c r="F4" i="6"/>
  <c r="G4" i="6" s="1"/>
  <c r="D5" i="6"/>
  <c r="E5" i="6" s="1"/>
  <c r="F5" i="6"/>
  <c r="G5" i="6" s="1"/>
  <c r="D4" i="6"/>
  <c r="E4" i="6" s="1"/>
  <c r="F10" i="5"/>
  <c r="G10" i="5" s="1"/>
  <c r="G11" i="5"/>
  <c r="G12" i="5"/>
  <c r="E8" i="5"/>
  <c r="E10" i="5"/>
  <c r="E11" i="5"/>
  <c r="I8" i="5"/>
  <c r="G8" i="5"/>
  <c r="I10" i="5"/>
  <c r="I11" i="5"/>
  <c r="I12" i="5"/>
  <c r="G5" i="3"/>
  <c r="G4" i="3"/>
  <c r="F6" i="3"/>
  <c r="G6" i="3" s="1"/>
  <c r="E9" i="3"/>
  <c r="E7" i="3"/>
  <c r="E8" i="3"/>
  <c r="I5" i="3"/>
  <c r="E5" i="3"/>
  <c r="I4" i="3"/>
  <c r="E4" i="3"/>
  <c r="I6" i="3"/>
  <c r="E6" i="3"/>
  <c r="G10" i="7" l="1"/>
</calcChain>
</file>

<file path=xl/sharedStrings.xml><?xml version="1.0" encoding="utf-8"?>
<sst xmlns="http://schemas.openxmlformats.org/spreadsheetml/2006/main" count="164" uniqueCount="80">
  <si>
    <t>Senior STS 1y Capital Charges</t>
  </si>
  <si>
    <t>AAA</t>
  </si>
  <si>
    <t>AA</t>
  </si>
  <si>
    <t>A</t>
  </si>
  <si>
    <t>BBB</t>
  </si>
  <si>
    <t>BB</t>
  </si>
  <si>
    <t>B or lower</t>
  </si>
  <si>
    <t>Below</t>
  </si>
  <si>
    <t>Proposal</t>
  </si>
  <si>
    <t xml:space="preserve">RCL </t>
  </si>
  <si>
    <t>Differential</t>
  </si>
  <si>
    <t>Non-Senior STS 1y Capital Charges</t>
  </si>
  <si>
    <t>B</t>
  </si>
  <si>
    <t>Proposed</t>
  </si>
  <si>
    <t>RCL</t>
  </si>
  <si>
    <t>Product</t>
  </si>
  <si>
    <t>US RBC</t>
  </si>
  <si>
    <t>Bermuda BSCR</t>
  </si>
  <si>
    <t>Japan New Regulation</t>
  </si>
  <si>
    <t>Europe SII Current</t>
  </si>
  <si>
    <t>Europe SII Proposed</t>
  </si>
  <si>
    <t>5y CLO - senior - A</t>
  </si>
  <si>
    <t>5y RMBS - senior - A</t>
  </si>
  <si>
    <t>*Assuming STS for EUR RMBS</t>
  </si>
  <si>
    <t>5y Corporate bond - A</t>
  </si>
  <si>
    <t>5y Corporate loan - unrated</t>
  </si>
  <si>
    <t xml:space="preserve">Listed DM equities </t>
  </si>
  <si>
    <t>Private Equity</t>
  </si>
  <si>
    <t>75% LTV Resi mortgages</t>
  </si>
  <si>
    <t>30y Sovereign bond</t>
  </si>
  <si>
    <t>Source: Moody's</t>
  </si>
  <si>
    <t>Assumption</t>
  </si>
  <si>
    <t xml:space="preserve">Securitisation Product </t>
  </si>
  <si>
    <t>Old SII RAROC</t>
  </si>
  <si>
    <t>New SII RAROC</t>
  </si>
  <si>
    <t>Differential (%)</t>
  </si>
  <si>
    <t>Other Product</t>
  </si>
  <si>
    <t>(New) SII RAROC</t>
  </si>
  <si>
    <t>Non-Senior Non-STS</t>
  </si>
  <si>
    <t>5y UK NCF BTL RMBS-BBB</t>
  </si>
  <si>
    <t>5y Global High Yield-B</t>
  </si>
  <si>
    <t>5y EUR CMBS-BBB</t>
  </si>
  <si>
    <t>5y EUR Lev Loans-B</t>
  </si>
  <si>
    <t>5y EUR CLO-BBB</t>
  </si>
  <si>
    <t>5y EUR High Yield-BB</t>
  </si>
  <si>
    <t>5y EUR CMBS-A</t>
  </si>
  <si>
    <t>5y UCITS Covered Bonds (NDL)-AAA</t>
  </si>
  <si>
    <t>5y UK NCF BTL RMBS-A</t>
  </si>
  <si>
    <t>5y UCITS Covered Bonds (UK)-AAA</t>
  </si>
  <si>
    <t>5y EUR CMBS-AA</t>
  </si>
  <si>
    <t>5y Germany senior, prime CRE loan</t>
  </si>
  <si>
    <t>5y EUR CLO-A</t>
  </si>
  <si>
    <t>5y Corp AAA</t>
  </si>
  <si>
    <t>Non-Senior STS</t>
  </si>
  <si>
    <t>3y Auto ABS STS-A</t>
  </si>
  <si>
    <t>5y UK senior, prime CRE loan</t>
  </si>
  <si>
    <t>5y EUR CLO-AA</t>
  </si>
  <si>
    <t>UK Resi Mortgages 75% LTV</t>
  </si>
  <si>
    <t>Senior STS</t>
  </si>
  <si>
    <t>5y Spanish RMBS STS-AAA</t>
  </si>
  <si>
    <t>2y Auto ABS STS-AAA</t>
  </si>
  <si>
    <t>5y UK Prime RMBS STS-AAA</t>
  </si>
  <si>
    <t>Senior Non-STS</t>
  </si>
  <si>
    <t>5y UK NCF BTL RMBS-AAA</t>
  </si>
  <si>
    <t>5y Dutch RMBS STS-AAA</t>
  </si>
  <si>
    <t>5y Irish RMBS STS-AAA</t>
  </si>
  <si>
    <t>5y EUR CMBS-AAA</t>
  </si>
  <si>
    <t>5y EUR CLO-AAA</t>
  </si>
  <si>
    <t>CASE STUDY: SENIOR STS vs. COMPARABLES</t>
  </si>
  <si>
    <t>Spread minus EL (%)</t>
  </si>
  <si>
    <t>SII SCR</t>
  </si>
  <si>
    <t>SII RAROC</t>
  </si>
  <si>
    <t>New SII SCR</t>
  </si>
  <si>
    <t>CRR ERBA</t>
  </si>
  <si>
    <t>CRR RAROC</t>
  </si>
  <si>
    <t>CASE STUDY: NON-SENIOR STS</t>
  </si>
  <si>
    <t>CASE STUDY: SENIOR NON-STS vs. COMPARABLES</t>
  </si>
  <si>
    <t>CASE STUDY: NON-SENIOR NON-STS vs. COMPARABLES</t>
  </si>
  <si>
    <t>Source: Bank of America Global Research</t>
  </si>
  <si>
    <t>Non-STS 1y Capital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</si>
</sst>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6" x14ac:knownFonts="1">
    <font>
      <sz val="11"/>
      <color theme="1"/>
      <name val="Aptos Narrow"/>
      <family val="2"/>
      <scheme val="minor"/>
    </font>
    <font>
      <sz val="11"/>
      <color theme="1"/>
      <name val="Aptos Narrow"/>
      <family val="2"/>
      <scheme val="minor"/>
    </font>
    <font>
      <sz val="10"/>
      <color theme="1"/>
      <name val="Aptos Narrow"/>
      <family val="2"/>
      <scheme val="minor"/>
    </font>
    <font>
      <b/>
      <sz val="11"/>
      <color theme="1"/>
      <name val="Aptos Narrow"/>
      <family val="2"/>
      <scheme val="minor"/>
    </font>
    <font>
      <sz val="11"/>
      <color rgb="FFFF0000"/>
      <name val="Aptos Narrow"/>
      <family val="2"/>
      <scheme val="minor"/>
    </font>
    <font>
      <sz val="11"/>
      <color theme="9"/>
      <name val="Aptos Narrow"/>
      <family val="2"/>
      <scheme val="minor"/>
    </font>
  </fonts>
  <fills count="3">
    <fill>
      <patternFill patternType="none"/>
    </fill>
    <fill>
      <patternFill patternType="gray125"/>
    </fill>
    <fill>
      <patternFill patternType="lightUp">
        <fgColor theme="0" tint="-0.499984740745262"/>
        <bgColor indexed="65"/>
      </patternFill>
    </fill>
  </fills>
  <borders count="2">
    <border>
      <left/>
      <right/>
      <top/>
      <bottom/>
      <diagonal/>
    </border>
    <border>
      <left style="hair">
        <color auto="1"/>
      </left>
      <right style="hair">
        <color auto="1"/>
      </right>
      <top style="hair">
        <color auto="1"/>
      </top>
      <bottom style="hair">
        <color auto="1"/>
      </bottom>
      <diagonal/>
    </border>
  </borders>
  <cellStyleXfs count="4">
    <xf numFmtId="0" fontId="0" fillId="0" borderId="0"/>
    <xf numFmtId="9" fontId="1" fillId="0" borderId="0" applyFont="0" applyFill="0" applyBorder="0" applyAlignment="0" applyProtection="0"/>
    <xf numFmtId="164" fontId="2" fillId="2" borderId="1">
      <alignment horizontal="right"/>
    </xf>
    <xf numFmtId="43" fontId="1" fillId="0" borderId="0" applyFont="0" applyFill="0" applyBorder="0" applyAlignment="0" applyProtection="0"/>
  </cellStyleXfs>
  <cellXfs count="11">
    <xf numFmtId="0" fontId="0" fillId="0" borderId="0" xfId="0"/>
    <xf numFmtId="10" fontId="0" fillId="0" borderId="0" xfId="0" applyNumberFormat="1"/>
    <xf numFmtId="10" fontId="0" fillId="0" borderId="0" xfId="1" applyNumberFormat="1" applyFont="1"/>
    <xf numFmtId="9" fontId="0" fillId="0" borderId="0" xfId="0" applyNumberFormat="1"/>
    <xf numFmtId="9" fontId="0" fillId="0" borderId="0" xfId="1" applyFont="1"/>
    <xf numFmtId="0" fontId="3" fillId="0" borderId="0" xfId="0" applyFont="1"/>
    <xf numFmtId="0" fontId="0" fillId="0" borderId="0" xfId="0" applyAlignment="1">
      <alignment vertical="center"/>
    </xf>
    <xf numFmtId="0" fontId="0" fillId="0" borderId="0" xfId="0" applyAlignment="1">
      <alignment wrapText="1"/>
    </xf>
    <xf numFmtId="10" fontId="0" fillId="0" borderId="0" xfId="0" applyNumberFormat="1" applyAlignment="1">
      <alignment wrapText="1"/>
    </xf>
    <xf numFmtId="10" fontId="4" fillId="0" borderId="0" xfId="0" applyNumberFormat="1" applyFont="1"/>
    <xf numFmtId="10" fontId="5" fillId="0" borderId="0" xfId="0" applyNumberFormat="1" applyFont="1"/>
  </cellXfs>
  <cellStyles count="4">
    <cellStyle name="Comma 2" xfId="3" xr:uid="{B087FC52-AFEF-4A87-BE04-8233195D5D1E}"/>
    <cellStyle name="Normal" xfId="0" builtinId="0"/>
    <cellStyle name="Not relevant" xfId="2" xr:uid="{BB3730CE-0AC9-4921-9A89-0F1C2DCCE8EF}"/>
    <cellStyle name="Percent" xfId="1" builtinId="5"/>
  </cellStyles>
  <dxfs count="37">
    <dxf>
      <font>
        <b val="0"/>
        <i val="0"/>
        <strike val="0"/>
        <condense val="0"/>
        <extend val="0"/>
        <outline val="0"/>
        <shadow val="0"/>
        <u val="none"/>
        <vertAlign val="baseline"/>
        <sz val="11"/>
        <color theme="1"/>
        <name val="Aptos Narrow"/>
        <family val="2"/>
        <scheme val="minor"/>
      </font>
      <numFmt numFmtId="14" formatCode="0.00%"/>
    </dxf>
    <dxf>
      <numFmt numFmtId="14" formatCode="0.00%"/>
    </dxf>
    <dxf>
      <numFmt numFmtId="14" formatCode="0.00%"/>
    </dxf>
    <dxf>
      <numFmt numFmtId="14" formatCode="0.00%"/>
    </dxf>
    <dxf>
      <numFmt numFmtId="14" formatCode="0.00%"/>
    </dxf>
    <dxf>
      <font>
        <b val="0"/>
        <i val="0"/>
        <strike val="0"/>
        <condense val="0"/>
        <extend val="0"/>
        <outline val="0"/>
        <shadow val="0"/>
        <u val="none"/>
        <vertAlign val="baseline"/>
        <sz val="11"/>
        <color theme="1"/>
        <name val="Aptos Narrow"/>
        <family val="2"/>
        <scheme val="minor"/>
      </font>
      <numFmt numFmtId="14" formatCode="0.00%"/>
    </dxf>
    <dxf>
      <numFmt numFmtId="14" formatCode="0.00%"/>
    </dxf>
    <dxf>
      <font>
        <b val="0"/>
        <i val="0"/>
        <strike val="0"/>
        <condense val="0"/>
        <extend val="0"/>
        <outline val="0"/>
        <shadow val="0"/>
        <u val="none"/>
        <vertAlign val="baseline"/>
        <sz val="11"/>
        <color theme="1"/>
        <name val="Aptos Narrow"/>
        <family val="2"/>
        <scheme val="minor"/>
      </font>
      <numFmt numFmtId="14" formatCode="0.00%"/>
    </dxf>
    <dxf>
      <numFmt numFmtId="14" formatCode="0.00%"/>
    </dxf>
    <dxf>
      <numFmt numFmtId="14" formatCode="0.00%"/>
    </dxf>
    <dxf>
      <font>
        <b val="0"/>
        <i val="0"/>
        <strike val="0"/>
        <condense val="0"/>
        <extend val="0"/>
        <outline val="0"/>
        <shadow val="0"/>
        <u val="none"/>
        <vertAlign val="baseline"/>
        <sz val="11"/>
        <color theme="1"/>
        <name val="Aptos Narrow"/>
        <family val="2"/>
        <scheme val="minor"/>
      </font>
      <numFmt numFmtId="14" formatCode="0.00%"/>
    </dxf>
    <dxf>
      <font>
        <b val="0"/>
        <i val="0"/>
        <strike val="0"/>
        <condense val="0"/>
        <extend val="0"/>
        <outline val="0"/>
        <shadow val="0"/>
        <u val="none"/>
        <vertAlign val="baseline"/>
        <sz val="11"/>
        <color theme="1"/>
        <name val="Aptos Narrow"/>
        <family val="2"/>
        <scheme val="minor"/>
      </font>
      <numFmt numFmtId="14" formatCode="0.00%"/>
    </dxf>
    <dxf>
      <font>
        <b val="0"/>
        <i val="0"/>
        <strike val="0"/>
        <condense val="0"/>
        <extend val="0"/>
        <outline val="0"/>
        <shadow val="0"/>
        <u val="none"/>
        <vertAlign val="baseline"/>
        <sz val="11"/>
        <color theme="1"/>
        <name val="Aptos Narrow"/>
        <family val="2"/>
        <scheme val="minor"/>
      </font>
      <numFmt numFmtId="14" formatCode="0.00%"/>
    </dxf>
    <dxf>
      <numFmt numFmtId="14" formatCode="0.00%"/>
    </dxf>
    <dxf>
      <numFmt numFmtId="14" formatCode="0.00%"/>
    </dxf>
    <dxf>
      <numFmt numFmtId="14" formatCode="0.0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4" formatCode="0.00%"/>
    </dxf>
    <dxf>
      <numFmt numFmtId="14" formatCode="0.00%"/>
    </dxf>
    <dxf>
      <font>
        <b val="0"/>
        <i val="0"/>
        <strike val="0"/>
        <condense val="0"/>
        <extend val="0"/>
        <outline val="0"/>
        <shadow val="0"/>
        <u val="none"/>
        <vertAlign val="baseline"/>
        <sz val="11"/>
        <color theme="1"/>
        <name val="Aptos Narrow"/>
        <family val="2"/>
        <scheme val="minor"/>
      </font>
      <numFmt numFmtId="14" formatCode="0.00%"/>
    </dxf>
    <dxf>
      <font>
        <b val="0"/>
        <i val="0"/>
        <strike val="0"/>
        <condense val="0"/>
        <extend val="0"/>
        <outline val="0"/>
        <shadow val="0"/>
        <u val="none"/>
        <vertAlign val="baseline"/>
        <sz val="11"/>
        <color theme="1"/>
        <name val="Aptos Narrow"/>
        <family val="2"/>
        <scheme val="minor"/>
      </font>
      <numFmt numFmtId="14" formatCode="0.00%"/>
    </dxf>
    <dxf>
      <numFmt numFmtId="14" formatCode="0.00%"/>
    </dxf>
    <dxf>
      <numFmt numFmtId="14" formatCode="0.00%"/>
    </dxf>
    <dxf>
      <numFmt numFmtId="14" formatCode="0.00%"/>
    </dxf>
    <dxf>
      <font>
        <b val="0"/>
        <i val="0"/>
        <strike val="0"/>
        <condense val="0"/>
        <extend val="0"/>
        <outline val="0"/>
        <shadow val="0"/>
        <u val="none"/>
        <vertAlign val="baseline"/>
        <sz val="11"/>
        <color theme="1"/>
        <name val="Aptos Narrow"/>
        <family val="2"/>
        <scheme val="minor"/>
      </font>
    </dxf>
    <dxf>
      <numFmt numFmtId="14" formatCode="0.00%"/>
    </dxf>
    <dxf>
      <font>
        <b/>
        <i val="0"/>
        <strike val="0"/>
        <condense val="0"/>
        <extend val="0"/>
        <outline val="0"/>
        <shadow val="0"/>
        <u val="none"/>
        <vertAlign val="baseline"/>
        <sz val="11"/>
        <color theme="1"/>
        <name val="Aptos Narrow"/>
        <family val="2"/>
        <scheme val="minor"/>
      </font>
    </dxf>
    <dxf>
      <numFmt numFmtId="14" formatCode="0.00%"/>
    </dxf>
    <dxf>
      <font>
        <b val="0"/>
        <i val="0"/>
        <strike val="0"/>
        <condense val="0"/>
        <extend val="0"/>
        <outline val="0"/>
        <shadow val="0"/>
        <u val="none"/>
        <vertAlign val="baseline"/>
        <sz val="11"/>
        <color theme="1"/>
        <name val="Aptos Narrow"/>
        <family val="2"/>
        <scheme val="minor"/>
      </font>
      <numFmt numFmtId="14" formatCode="0.00%"/>
    </dxf>
    <dxf>
      <numFmt numFmtId="14" formatCode="0.00%"/>
    </dxf>
    <dxf>
      <alignment horizontal="general" vertical="center" textRotation="0" wrapText="0" indent="0" justifyLastLine="0" shrinkToFit="0" readingOrder="0"/>
    </dxf>
    <dxf>
      <font>
        <b/>
        <i val="0"/>
        <strike val="0"/>
        <condense val="0"/>
        <extend val="0"/>
        <outline val="0"/>
        <shadow val="0"/>
        <u val="none"/>
        <vertAlign val="baseline"/>
        <sz val="11"/>
        <color theme="1"/>
        <name val="Aptos Narrow"/>
        <family val="2"/>
        <scheme val="minor"/>
      </font>
    </dxf>
    <dxf>
      <numFmt numFmtId="14" formatCode="0.00%"/>
    </dxf>
    <dxf>
      <numFmt numFmtId="14" formatCode="0.00%"/>
    </dxf>
    <dxf>
      <numFmt numFmtId="14" formatCode="0.00%"/>
    </dxf>
    <dxf>
      <numFmt numFmtId="14" formatCode="0.00%"/>
    </dxf>
    <dxf>
      <numFmt numFmtId="14" formatCode="0.00%"/>
    </dxf>
  </dxfs>
  <tableStyles count="0" defaultTableStyle="TableStyleMedium2" defaultPivotStyle="PivotStyleLight16"/>
  <colors>
    <mruColors>
      <color rgb="FFFF5050"/>
      <color rgb="FFFFC247"/>
      <color rgb="FF580000"/>
      <color rgb="FFA40000"/>
      <color rgb="FF9E0000"/>
      <color rgb="FFFF6D6D"/>
      <color rgb="FFFF6600"/>
      <color rgb="FFFFCC66"/>
      <color rgb="FFCC99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059591788471232E-2"/>
          <c:y val="5.6075681698856329E-2"/>
          <c:w val="0.80107033615449719"/>
          <c:h val="0.82669202448865564"/>
        </c:manualLayout>
      </c:layout>
      <c:barChart>
        <c:barDir val="col"/>
        <c:grouping val="clustered"/>
        <c:varyColors val="0"/>
        <c:ser>
          <c:idx val="0"/>
          <c:order val="0"/>
          <c:tx>
            <c:strRef>
              <c:f>'Senior STS'!$D$3</c:f>
              <c:strCache>
                <c:ptCount val="1"/>
                <c:pt idx="0">
                  <c:v>SII SCR</c:v>
                </c:pt>
              </c:strCache>
            </c:strRef>
          </c:tx>
          <c:spPr>
            <a:solidFill>
              <a:srgbClr val="A4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'Senior STS'!$B$4:$B$11</c:f>
              <c:strCache>
                <c:ptCount val="7"/>
                <c:pt idx="0">
                  <c:v>5y UCITS Covered Bonds (NDL)-AAA</c:v>
                </c:pt>
                <c:pt idx="1">
                  <c:v>5y UCITS Covered Bonds (UK)-AAA</c:v>
                </c:pt>
                <c:pt idx="2">
                  <c:v>5y Spanish RMBS STS-AAA</c:v>
                </c:pt>
                <c:pt idx="3">
                  <c:v>5y UK Prime RMBS STS-AAA</c:v>
                </c:pt>
                <c:pt idx="4">
                  <c:v>5y Dutch RMBS STS-AAA</c:v>
                </c:pt>
                <c:pt idx="5">
                  <c:v>5y Irish RMBS STS-AAA</c:v>
                </c:pt>
                <c:pt idx="6">
                  <c:v>UK Resi Mortgages 75% LTV</c:v>
                </c:pt>
              </c:strCache>
            </c:strRef>
          </c:cat>
          <c:val>
            <c:numRef>
              <c:f>'Senior STS'!$D$4:$D$11</c:f>
              <c:numCache>
                <c:formatCode>0.00%</c:formatCode>
                <c:ptCount val="8"/>
                <c:pt idx="0">
                  <c:v>3.5000000000000003E-2</c:v>
                </c:pt>
                <c:pt idx="1">
                  <c:v>3.5000000000000003E-2</c:v>
                </c:pt>
                <c:pt idx="2">
                  <c:v>0.05</c:v>
                </c:pt>
                <c:pt idx="3">
                  <c:v>0.05</c:v>
                </c:pt>
                <c:pt idx="4">
                  <c:v>0.05</c:v>
                </c:pt>
                <c:pt idx="5">
                  <c:v>0.05</c:v>
                </c:pt>
                <c:pt idx="6">
                  <c:v>0.03</c:v>
                </c:pt>
              </c:numCache>
            </c:numRef>
          </c:val>
          <c:extLst>
            <c:ext xmlns:c16="http://schemas.microsoft.com/office/drawing/2014/chart" uri="{C3380CC4-5D6E-409C-BE32-E72D297353CC}">
              <c16:uniqueId val="{00000000-194E-40C3-87B1-0791F6377E4D}"/>
            </c:ext>
          </c:extLst>
        </c:ser>
        <c:ser>
          <c:idx val="2"/>
          <c:order val="2"/>
          <c:tx>
            <c:strRef>
              <c:f>'Senior STS'!$F$3</c:f>
              <c:strCache>
                <c:ptCount val="1"/>
                <c:pt idx="0">
                  <c:v>New SII SCR</c:v>
                </c:pt>
              </c:strCache>
            </c:strRef>
          </c:tx>
          <c:spPr>
            <a:pattFill prst="dkDnDiag">
              <a:fgClr>
                <a:srgbClr val="FF000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'Senior STS'!$B$4:$B$11</c:f>
              <c:strCache>
                <c:ptCount val="7"/>
                <c:pt idx="0">
                  <c:v>5y UCITS Covered Bonds (NDL)-AAA</c:v>
                </c:pt>
                <c:pt idx="1">
                  <c:v>5y UCITS Covered Bonds (UK)-AAA</c:v>
                </c:pt>
                <c:pt idx="2">
                  <c:v>5y Spanish RMBS STS-AAA</c:v>
                </c:pt>
                <c:pt idx="3">
                  <c:v>5y UK Prime RMBS STS-AAA</c:v>
                </c:pt>
                <c:pt idx="4">
                  <c:v>5y Dutch RMBS STS-AAA</c:v>
                </c:pt>
                <c:pt idx="5">
                  <c:v>5y Irish RMBS STS-AAA</c:v>
                </c:pt>
                <c:pt idx="6">
                  <c:v>UK Resi Mortgages 75% LTV</c:v>
                </c:pt>
              </c:strCache>
            </c:strRef>
          </c:cat>
          <c:val>
            <c:numRef>
              <c:f>'Senior STS'!$F$4:$F$11</c:f>
              <c:numCache>
                <c:formatCode>0.00%</c:formatCode>
                <c:ptCount val="8"/>
                <c:pt idx="0">
                  <c:v>3.5000000000000003E-2</c:v>
                </c:pt>
                <c:pt idx="1">
                  <c:v>3.5000000000000003E-2</c:v>
                </c:pt>
                <c:pt idx="2">
                  <c:v>3.5000000000000003E-2</c:v>
                </c:pt>
                <c:pt idx="3">
                  <c:v>3.5000000000000003E-2</c:v>
                </c:pt>
                <c:pt idx="4">
                  <c:v>3.5000000000000003E-2</c:v>
                </c:pt>
                <c:pt idx="5">
                  <c:v>3.5000000000000003E-2</c:v>
                </c:pt>
                <c:pt idx="6">
                  <c:v>0.05</c:v>
                </c:pt>
              </c:numCache>
            </c:numRef>
          </c:val>
          <c:extLst>
            <c:ext xmlns:c16="http://schemas.microsoft.com/office/drawing/2014/chart" uri="{C3380CC4-5D6E-409C-BE32-E72D297353CC}">
              <c16:uniqueId val="{00000001-194E-40C3-87B1-0791F6377E4D}"/>
            </c:ext>
          </c:extLst>
        </c:ser>
        <c:dLbls>
          <c:showLegendKey val="0"/>
          <c:showVal val="0"/>
          <c:showCatName val="0"/>
          <c:showSerName val="0"/>
          <c:showPercent val="0"/>
          <c:showBubbleSize val="0"/>
        </c:dLbls>
        <c:gapWidth val="175"/>
        <c:overlap val="-52"/>
        <c:axId val="1617394000"/>
        <c:axId val="1617412720"/>
      </c:barChart>
      <c:lineChart>
        <c:grouping val="standard"/>
        <c:varyColors val="0"/>
        <c:ser>
          <c:idx val="1"/>
          <c:order val="1"/>
          <c:tx>
            <c:strRef>
              <c:f>'Senior STS'!$E$3</c:f>
              <c:strCache>
                <c:ptCount val="1"/>
                <c:pt idx="0">
                  <c:v>SII RAROC</c:v>
                </c:pt>
              </c:strCache>
            </c:strRef>
          </c:tx>
          <c:spPr>
            <a:ln w="25400" cap="rnd">
              <a:solidFill>
                <a:srgbClr val="580000"/>
              </a:solidFill>
              <a:round/>
            </a:ln>
            <a:effectLst/>
          </c:spPr>
          <c:marker>
            <c:symbol val="none"/>
          </c:marker>
          <c:cat>
            <c:strRef>
              <c:f>'Senior STS'!$B$4:$B$11</c:f>
              <c:strCache>
                <c:ptCount val="7"/>
                <c:pt idx="0">
                  <c:v>5y UCITS Covered Bonds (NDL)-AAA</c:v>
                </c:pt>
                <c:pt idx="1">
                  <c:v>5y UCITS Covered Bonds (UK)-AAA</c:v>
                </c:pt>
                <c:pt idx="2">
                  <c:v>5y Spanish RMBS STS-AAA</c:v>
                </c:pt>
                <c:pt idx="3">
                  <c:v>5y UK Prime RMBS STS-AAA</c:v>
                </c:pt>
                <c:pt idx="4">
                  <c:v>5y Dutch RMBS STS-AAA</c:v>
                </c:pt>
                <c:pt idx="5">
                  <c:v>5y Irish RMBS STS-AAA</c:v>
                </c:pt>
                <c:pt idx="6">
                  <c:v>UK Resi Mortgages 75% LTV</c:v>
                </c:pt>
              </c:strCache>
            </c:strRef>
          </c:cat>
          <c:val>
            <c:numRef>
              <c:f>'Senior STS'!$E$4:$E$11</c:f>
              <c:numCache>
                <c:formatCode>0.00%</c:formatCode>
                <c:ptCount val="8"/>
                <c:pt idx="0">
                  <c:v>7.4285714285714274E-2</c:v>
                </c:pt>
                <c:pt idx="1">
                  <c:v>9.7142857142857128E-2</c:v>
                </c:pt>
                <c:pt idx="2">
                  <c:v>7.1999999999999995E-2</c:v>
                </c:pt>
                <c:pt idx="3">
                  <c:v>0.08</c:v>
                </c:pt>
                <c:pt idx="4">
                  <c:v>0.12999999999999998</c:v>
                </c:pt>
                <c:pt idx="5">
                  <c:v>0.13400000000000001</c:v>
                </c:pt>
                <c:pt idx="6">
                  <c:v>0.99666666666666681</c:v>
                </c:pt>
              </c:numCache>
            </c:numRef>
          </c:val>
          <c:smooth val="0"/>
          <c:extLst>
            <c:ext xmlns:c16="http://schemas.microsoft.com/office/drawing/2014/chart" uri="{C3380CC4-5D6E-409C-BE32-E72D297353CC}">
              <c16:uniqueId val="{00000002-194E-40C3-87B1-0791F6377E4D}"/>
            </c:ext>
          </c:extLst>
        </c:ser>
        <c:ser>
          <c:idx val="3"/>
          <c:order val="3"/>
          <c:tx>
            <c:strRef>
              <c:f>'Senior STS'!$G$3</c:f>
              <c:strCache>
                <c:ptCount val="1"/>
                <c:pt idx="0">
                  <c:v>New SII RAROC</c:v>
                </c:pt>
              </c:strCache>
            </c:strRef>
          </c:tx>
          <c:spPr>
            <a:ln w="25400" cap="rnd">
              <a:solidFill>
                <a:srgbClr val="FF5050"/>
              </a:solidFill>
              <a:round/>
            </a:ln>
            <a:effectLst/>
          </c:spPr>
          <c:marker>
            <c:symbol val="none"/>
          </c:marker>
          <c:cat>
            <c:strRef>
              <c:f>'Senior STS'!$B$4:$B$11</c:f>
              <c:strCache>
                <c:ptCount val="7"/>
                <c:pt idx="0">
                  <c:v>5y UCITS Covered Bonds (NDL)-AAA</c:v>
                </c:pt>
                <c:pt idx="1">
                  <c:v>5y UCITS Covered Bonds (UK)-AAA</c:v>
                </c:pt>
                <c:pt idx="2">
                  <c:v>5y Spanish RMBS STS-AAA</c:v>
                </c:pt>
                <c:pt idx="3">
                  <c:v>5y UK Prime RMBS STS-AAA</c:v>
                </c:pt>
                <c:pt idx="4">
                  <c:v>5y Dutch RMBS STS-AAA</c:v>
                </c:pt>
                <c:pt idx="5">
                  <c:v>5y Irish RMBS STS-AAA</c:v>
                </c:pt>
                <c:pt idx="6">
                  <c:v>UK Resi Mortgages 75% LTV</c:v>
                </c:pt>
              </c:strCache>
            </c:strRef>
          </c:cat>
          <c:val>
            <c:numRef>
              <c:f>'Senior STS'!$G$4:$G$11</c:f>
              <c:numCache>
                <c:formatCode>0.00%</c:formatCode>
                <c:ptCount val="8"/>
                <c:pt idx="0">
                  <c:v>7.4285714285714274E-2</c:v>
                </c:pt>
                <c:pt idx="1">
                  <c:v>9.7142857142857128E-2</c:v>
                </c:pt>
                <c:pt idx="2">
                  <c:v>0.10285714285714284</c:v>
                </c:pt>
                <c:pt idx="3">
                  <c:v>0.11428571428571428</c:v>
                </c:pt>
                <c:pt idx="4">
                  <c:v>0.18571428571428569</c:v>
                </c:pt>
                <c:pt idx="5">
                  <c:v>0.19142857142857142</c:v>
                </c:pt>
                <c:pt idx="6">
                  <c:v>0.59799999999999998</c:v>
                </c:pt>
              </c:numCache>
            </c:numRef>
          </c:val>
          <c:smooth val="0"/>
          <c:extLst>
            <c:ext xmlns:c16="http://schemas.microsoft.com/office/drawing/2014/chart" uri="{C3380CC4-5D6E-409C-BE32-E72D297353CC}">
              <c16:uniqueId val="{00000003-194E-40C3-87B1-0791F6377E4D}"/>
            </c:ext>
          </c:extLst>
        </c:ser>
        <c:dLbls>
          <c:showLegendKey val="0"/>
          <c:showVal val="0"/>
          <c:showCatName val="0"/>
          <c:showSerName val="0"/>
          <c:showPercent val="0"/>
          <c:showBubbleSize val="0"/>
        </c:dLbls>
        <c:marker val="1"/>
        <c:smooth val="0"/>
        <c:axId val="17959695"/>
        <c:axId val="17972655"/>
      </c:lineChart>
      <c:valAx>
        <c:axId val="1617412720"/>
        <c:scaling>
          <c:orientation val="minMax"/>
          <c:max val="1"/>
        </c:scaling>
        <c:delete val="0"/>
        <c:axPos val="r"/>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GB" sz="1050" b="1"/>
                  <a:t>Capital</a:t>
                </a:r>
                <a:r>
                  <a:rPr lang="en-GB" sz="1050" b="1" baseline="0"/>
                  <a:t> Charges</a:t>
                </a:r>
                <a:endParaRPr lang="en-GB" sz="1050" b="1"/>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GB"/>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394000"/>
        <c:crosses val="max"/>
        <c:crossBetween val="between"/>
      </c:valAx>
      <c:catAx>
        <c:axId val="16173940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412720"/>
        <c:crosses val="autoZero"/>
        <c:auto val="1"/>
        <c:lblAlgn val="ctr"/>
        <c:lblOffset val="100"/>
        <c:noMultiLvlLbl val="0"/>
      </c:catAx>
      <c:valAx>
        <c:axId val="17972655"/>
        <c:scaling>
          <c:orientation val="minMax"/>
          <c:max val="1"/>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RAROC</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9695"/>
        <c:crosses val="autoZero"/>
        <c:crossBetween val="between"/>
      </c:valAx>
      <c:catAx>
        <c:axId val="17959695"/>
        <c:scaling>
          <c:orientation val="minMax"/>
        </c:scaling>
        <c:delete val="1"/>
        <c:axPos val="b"/>
        <c:numFmt formatCode="General" sourceLinked="1"/>
        <c:majorTickMark val="out"/>
        <c:minorTickMark val="none"/>
        <c:tickLblPos val="nextTo"/>
        <c:crossAx val="17972655"/>
        <c:crosses val="autoZero"/>
        <c:auto val="1"/>
        <c:lblAlgn val="ctr"/>
        <c:lblOffset val="100"/>
        <c:noMultiLvlLbl val="0"/>
      </c:catAx>
      <c:spPr>
        <a:noFill/>
        <a:ln>
          <a:noFill/>
        </a:ln>
        <a:effectLst>
          <a:outerShdw blurRad="50800" dist="50800" dir="5400000" sx="2000" sy="2000" algn="ctr" rotWithShape="0">
            <a:srgbClr val="000000">
              <a:alpha val="43137"/>
            </a:srgbClr>
          </a:outerShdw>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059591788471232E-2"/>
          <c:y val="5.6075681698856329E-2"/>
          <c:w val="0.80107033615449719"/>
          <c:h val="0.82669202448865564"/>
        </c:manualLayout>
      </c:layout>
      <c:barChart>
        <c:barDir val="col"/>
        <c:grouping val="clustered"/>
        <c:varyColors val="0"/>
        <c:ser>
          <c:idx val="0"/>
          <c:order val="0"/>
          <c:tx>
            <c:strRef>
              <c:f>'Senior STS'!$F$3</c:f>
              <c:strCache>
                <c:ptCount val="1"/>
                <c:pt idx="0">
                  <c:v>New SII SCR</c:v>
                </c:pt>
              </c:strCache>
            </c:strRef>
          </c:tx>
          <c:spPr>
            <a:pattFill prst="dkDnDiag">
              <a:fgClr>
                <a:srgbClr val="FF000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'Senior STS'!$B$6:$B$9</c:f>
              <c:strCache>
                <c:ptCount val="4"/>
                <c:pt idx="0">
                  <c:v>5y Spanish RMBS STS-AAA</c:v>
                </c:pt>
                <c:pt idx="1">
                  <c:v>5y UK Prime RMBS STS-AAA</c:v>
                </c:pt>
                <c:pt idx="2">
                  <c:v>5y Dutch RMBS STS-AAA</c:v>
                </c:pt>
                <c:pt idx="3">
                  <c:v>5y Irish RMBS STS-AAA</c:v>
                </c:pt>
              </c:strCache>
            </c:strRef>
          </c:cat>
          <c:val>
            <c:numRef>
              <c:f>'Senior STS'!$F$6:$F$9</c:f>
              <c:numCache>
                <c:formatCode>0.00%</c:formatCode>
                <c:ptCount val="4"/>
                <c:pt idx="0">
                  <c:v>3.5000000000000003E-2</c:v>
                </c:pt>
                <c:pt idx="1">
                  <c:v>3.5000000000000003E-2</c:v>
                </c:pt>
                <c:pt idx="2">
                  <c:v>3.5000000000000003E-2</c:v>
                </c:pt>
                <c:pt idx="3">
                  <c:v>3.5000000000000003E-2</c:v>
                </c:pt>
              </c:numCache>
            </c:numRef>
          </c:val>
          <c:extLst>
            <c:ext xmlns:c16="http://schemas.microsoft.com/office/drawing/2014/chart" uri="{C3380CC4-5D6E-409C-BE32-E72D297353CC}">
              <c16:uniqueId val="{00000000-A794-4736-9C3F-AC548B2E192A}"/>
            </c:ext>
          </c:extLst>
        </c:ser>
        <c:ser>
          <c:idx val="2"/>
          <c:order val="2"/>
          <c:tx>
            <c:strRef>
              <c:f>'Senior STS'!$H$3</c:f>
              <c:strCache>
                <c:ptCount val="1"/>
                <c:pt idx="0">
                  <c:v>CRR ERBA</c:v>
                </c:pt>
              </c:strCache>
            </c:strRef>
          </c:tx>
          <c:spPr>
            <a:solidFill>
              <a:srgbClr val="002060"/>
            </a:solidFill>
            <a:ln>
              <a:noFill/>
            </a:ln>
            <a:effectLst/>
          </c:spPr>
          <c:invertIfNegative val="0"/>
          <c:dLbls>
            <c:dLbl>
              <c:idx val="1"/>
              <c:layout>
                <c:manualLayout>
                  <c:x val="-2.7143587434669749E-5"/>
                  <c:y val="9.086724597695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94-4736-9C3F-AC548B2E19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'Senior STS'!$B$6:$B$9</c:f>
              <c:strCache>
                <c:ptCount val="4"/>
                <c:pt idx="0">
                  <c:v>5y Spanish RMBS STS-AAA</c:v>
                </c:pt>
                <c:pt idx="1">
                  <c:v>5y UK Prime RMBS STS-AAA</c:v>
                </c:pt>
                <c:pt idx="2">
                  <c:v>5y Dutch RMBS STS-AAA</c:v>
                </c:pt>
                <c:pt idx="3">
                  <c:v>5y Irish RMBS STS-AAA</c:v>
                </c:pt>
              </c:strCache>
            </c:strRef>
          </c:cat>
          <c:val>
            <c:numRef>
              <c:f>'Senior STS'!$H$6:$H$9</c:f>
              <c:numCache>
                <c:formatCode>0.00%</c:formatCode>
                <c:ptCount val="4"/>
                <c:pt idx="0">
                  <c:v>8.0000000000000002E-3</c:v>
                </c:pt>
                <c:pt idx="1">
                  <c:v>8.0000000000000002E-3</c:v>
                </c:pt>
                <c:pt idx="2">
                  <c:v>8.0000000000000002E-3</c:v>
                </c:pt>
                <c:pt idx="3">
                  <c:v>8.0000000000000002E-3</c:v>
                </c:pt>
              </c:numCache>
            </c:numRef>
          </c:val>
          <c:extLst>
            <c:ext xmlns:c16="http://schemas.microsoft.com/office/drawing/2014/chart" uri="{C3380CC4-5D6E-409C-BE32-E72D297353CC}">
              <c16:uniqueId val="{00000002-A794-4736-9C3F-AC548B2E192A}"/>
            </c:ext>
          </c:extLst>
        </c:ser>
        <c:dLbls>
          <c:showLegendKey val="0"/>
          <c:showVal val="0"/>
          <c:showCatName val="0"/>
          <c:showSerName val="0"/>
          <c:showPercent val="0"/>
          <c:showBubbleSize val="0"/>
        </c:dLbls>
        <c:gapWidth val="175"/>
        <c:overlap val="-52"/>
        <c:axId val="1836348159"/>
        <c:axId val="1836345759"/>
      </c:barChart>
      <c:lineChart>
        <c:grouping val="standard"/>
        <c:varyColors val="0"/>
        <c:ser>
          <c:idx val="1"/>
          <c:order val="1"/>
          <c:tx>
            <c:strRef>
              <c:f>'Senior STS'!$G$3</c:f>
              <c:strCache>
                <c:ptCount val="1"/>
                <c:pt idx="0">
                  <c:v>New SII RAROC</c:v>
                </c:pt>
              </c:strCache>
            </c:strRef>
          </c:tx>
          <c:spPr>
            <a:ln w="28575" cap="rnd">
              <a:solidFill>
                <a:srgbClr val="FF5050"/>
              </a:solidFill>
              <a:round/>
            </a:ln>
            <a:effectLst/>
          </c:spPr>
          <c:marker>
            <c:symbol val="none"/>
          </c:marker>
          <c:cat>
            <c:strRef>
              <c:f>'Senior STS'!$B$6:$B$9</c:f>
              <c:strCache>
                <c:ptCount val="4"/>
                <c:pt idx="0">
                  <c:v>5y Spanish RMBS STS-AAA</c:v>
                </c:pt>
                <c:pt idx="1">
                  <c:v>5y UK Prime RMBS STS-AAA</c:v>
                </c:pt>
                <c:pt idx="2">
                  <c:v>5y Dutch RMBS STS-AAA</c:v>
                </c:pt>
                <c:pt idx="3">
                  <c:v>5y Irish RMBS STS-AAA</c:v>
                </c:pt>
              </c:strCache>
            </c:strRef>
          </c:cat>
          <c:val>
            <c:numRef>
              <c:f>'Senior STS'!$G$6:$G$9</c:f>
              <c:numCache>
                <c:formatCode>0.00%</c:formatCode>
                <c:ptCount val="4"/>
                <c:pt idx="0">
                  <c:v>0.10285714285714284</c:v>
                </c:pt>
                <c:pt idx="1">
                  <c:v>0.11428571428571428</c:v>
                </c:pt>
                <c:pt idx="2">
                  <c:v>0.18571428571428569</c:v>
                </c:pt>
                <c:pt idx="3">
                  <c:v>0.19142857142857142</c:v>
                </c:pt>
              </c:numCache>
            </c:numRef>
          </c:val>
          <c:smooth val="0"/>
          <c:extLst>
            <c:ext xmlns:c16="http://schemas.microsoft.com/office/drawing/2014/chart" uri="{C3380CC4-5D6E-409C-BE32-E72D297353CC}">
              <c16:uniqueId val="{00000003-A794-4736-9C3F-AC548B2E192A}"/>
            </c:ext>
          </c:extLst>
        </c:ser>
        <c:ser>
          <c:idx val="3"/>
          <c:order val="3"/>
          <c:tx>
            <c:strRef>
              <c:f>'Senior STS'!$I$3</c:f>
              <c:strCache>
                <c:ptCount val="1"/>
                <c:pt idx="0">
                  <c:v>CRR RAROC</c:v>
                </c:pt>
              </c:strCache>
            </c:strRef>
          </c:tx>
          <c:spPr>
            <a:ln w="28575" cap="rnd">
              <a:solidFill>
                <a:schemeClr val="accent4"/>
              </a:solidFill>
              <a:round/>
            </a:ln>
            <a:effectLst/>
          </c:spPr>
          <c:marker>
            <c:symbol val="none"/>
          </c:marker>
          <c:cat>
            <c:strRef>
              <c:f>'Senior STS'!$B$6:$B$9</c:f>
              <c:strCache>
                <c:ptCount val="4"/>
                <c:pt idx="0">
                  <c:v>5y Spanish RMBS STS-AAA</c:v>
                </c:pt>
                <c:pt idx="1">
                  <c:v>5y UK Prime RMBS STS-AAA</c:v>
                </c:pt>
                <c:pt idx="2">
                  <c:v>5y Dutch RMBS STS-AAA</c:v>
                </c:pt>
                <c:pt idx="3">
                  <c:v>5y Irish RMBS STS-AAA</c:v>
                </c:pt>
              </c:strCache>
            </c:strRef>
          </c:cat>
          <c:val>
            <c:numRef>
              <c:f>'Senior STS'!$I$6:$I$9</c:f>
              <c:numCache>
                <c:formatCode>0.00%</c:formatCode>
                <c:ptCount val="4"/>
                <c:pt idx="0">
                  <c:v>0.44999999999999996</c:v>
                </c:pt>
                <c:pt idx="1">
                  <c:v>0.5</c:v>
                </c:pt>
                <c:pt idx="2">
                  <c:v>0.8125</c:v>
                </c:pt>
                <c:pt idx="3">
                  <c:v>0.83750000000000002</c:v>
                </c:pt>
              </c:numCache>
            </c:numRef>
          </c:val>
          <c:smooth val="0"/>
          <c:extLst>
            <c:ext xmlns:c16="http://schemas.microsoft.com/office/drawing/2014/chart" uri="{C3380CC4-5D6E-409C-BE32-E72D297353CC}">
              <c16:uniqueId val="{00000004-A794-4736-9C3F-AC548B2E192A}"/>
            </c:ext>
          </c:extLst>
        </c:ser>
        <c:dLbls>
          <c:showLegendKey val="0"/>
          <c:showVal val="0"/>
          <c:showCatName val="0"/>
          <c:showSerName val="0"/>
          <c:showPercent val="0"/>
          <c:showBubbleSize val="0"/>
        </c:dLbls>
        <c:marker val="1"/>
        <c:smooth val="0"/>
        <c:axId val="17959695"/>
        <c:axId val="17972655"/>
      </c:lineChart>
      <c:valAx>
        <c:axId val="17972655"/>
        <c:scaling>
          <c:orientation val="minMax"/>
          <c:max val="1"/>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RAROC</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9695"/>
        <c:crosses val="autoZero"/>
        <c:crossBetween val="between"/>
      </c:valAx>
      <c:catAx>
        <c:axId val="1795969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72655"/>
        <c:crosses val="autoZero"/>
        <c:auto val="1"/>
        <c:lblAlgn val="ctr"/>
        <c:lblOffset val="100"/>
        <c:noMultiLvlLbl val="0"/>
      </c:catAx>
      <c:valAx>
        <c:axId val="1836345759"/>
        <c:scaling>
          <c:orientation val="minMax"/>
          <c:max val="1"/>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Capital</a:t>
                </a:r>
                <a:r>
                  <a:rPr lang="en-GB" b="1" baseline="0"/>
                  <a:t> Charges</a:t>
                </a:r>
                <a:endParaRPr lang="en-GB"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GB"/>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6348159"/>
        <c:crosses val="max"/>
        <c:crossBetween val="between"/>
      </c:valAx>
      <c:catAx>
        <c:axId val="1836348159"/>
        <c:scaling>
          <c:orientation val="minMax"/>
        </c:scaling>
        <c:delete val="1"/>
        <c:axPos val="b"/>
        <c:numFmt formatCode="General" sourceLinked="1"/>
        <c:majorTickMark val="out"/>
        <c:minorTickMark val="none"/>
        <c:tickLblPos val="nextTo"/>
        <c:crossAx val="1836345759"/>
        <c:crosses val="autoZero"/>
        <c:auto val="1"/>
        <c:lblAlgn val="ctr"/>
        <c:lblOffset val="100"/>
        <c:noMultiLvlLbl val="0"/>
      </c:catAx>
      <c:spPr>
        <a:noFill/>
        <a:ln>
          <a:noFill/>
        </a:ln>
        <a:effectLst>
          <a:outerShdw blurRad="50800" dist="50800" dir="5400000" sx="2000" sy="2000" algn="ctr" rotWithShape="0">
            <a:srgbClr val="000000">
              <a:alpha val="43137"/>
            </a:srgbClr>
          </a:outerShdw>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059591788471232E-2"/>
          <c:y val="5.6075681698856329E-2"/>
          <c:w val="0.80107033615449719"/>
          <c:h val="0.82669202448865564"/>
        </c:manualLayout>
      </c:layout>
      <c:barChart>
        <c:barDir val="col"/>
        <c:grouping val="clustered"/>
        <c:varyColors val="0"/>
        <c:ser>
          <c:idx val="0"/>
          <c:order val="0"/>
          <c:tx>
            <c:strRef>
              <c:f>'Non-Senior STS'!$D$3</c:f>
              <c:strCache>
                <c:ptCount val="1"/>
                <c:pt idx="0">
                  <c:v>SII SCR</c:v>
                </c:pt>
              </c:strCache>
            </c:strRef>
          </c:tx>
          <c:spPr>
            <a:solidFill>
              <a:srgbClr val="A4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'Non-Senior STS'!$B$4:$B$6</c:f>
              <c:strCache>
                <c:ptCount val="2"/>
                <c:pt idx="0">
                  <c:v>3y Auto ABS STS-A</c:v>
                </c:pt>
                <c:pt idx="1">
                  <c:v>2y Auto ABS STS-AAA</c:v>
                </c:pt>
              </c:strCache>
            </c:strRef>
          </c:cat>
          <c:val>
            <c:numRef>
              <c:f>'Non-Senior STS'!$D$4:$D$6</c:f>
              <c:numCache>
                <c:formatCode>0.00%</c:formatCode>
                <c:ptCount val="3"/>
                <c:pt idx="0">
                  <c:v>0.13800000000000001</c:v>
                </c:pt>
                <c:pt idx="1">
                  <c:v>5.6000000000000001E-2</c:v>
                </c:pt>
              </c:numCache>
            </c:numRef>
          </c:val>
          <c:extLst>
            <c:ext xmlns:c16="http://schemas.microsoft.com/office/drawing/2014/chart" uri="{C3380CC4-5D6E-409C-BE32-E72D297353CC}">
              <c16:uniqueId val="{00000000-67C1-4CFC-878E-3F92CE11819A}"/>
            </c:ext>
          </c:extLst>
        </c:ser>
        <c:ser>
          <c:idx val="2"/>
          <c:order val="2"/>
          <c:tx>
            <c:strRef>
              <c:f>'Non-Senior STS'!$F$3</c:f>
              <c:strCache>
                <c:ptCount val="1"/>
                <c:pt idx="0">
                  <c:v>New SII SCR</c:v>
                </c:pt>
              </c:strCache>
            </c:strRef>
          </c:tx>
          <c:spPr>
            <a:pattFill prst="dkDnDiag">
              <a:fgClr>
                <a:srgbClr val="FF000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'Non-Senior STS'!$B$4:$B$6</c:f>
              <c:strCache>
                <c:ptCount val="2"/>
                <c:pt idx="0">
                  <c:v>3y Auto ABS STS-A</c:v>
                </c:pt>
                <c:pt idx="1">
                  <c:v>2y Auto ABS STS-AAA</c:v>
                </c:pt>
              </c:strCache>
            </c:strRef>
          </c:cat>
          <c:val>
            <c:numRef>
              <c:f>'Non-Senior STS'!$F$4:$F$6</c:f>
              <c:numCache>
                <c:formatCode>0.00%</c:formatCode>
                <c:ptCount val="3"/>
                <c:pt idx="0">
                  <c:v>0.12</c:v>
                </c:pt>
                <c:pt idx="1">
                  <c:v>0.04</c:v>
                </c:pt>
              </c:numCache>
            </c:numRef>
          </c:val>
          <c:extLst>
            <c:ext xmlns:c16="http://schemas.microsoft.com/office/drawing/2014/chart" uri="{C3380CC4-5D6E-409C-BE32-E72D297353CC}">
              <c16:uniqueId val="{00000001-67C1-4CFC-878E-3F92CE11819A}"/>
            </c:ext>
          </c:extLst>
        </c:ser>
        <c:dLbls>
          <c:showLegendKey val="0"/>
          <c:showVal val="0"/>
          <c:showCatName val="0"/>
          <c:showSerName val="0"/>
          <c:showPercent val="0"/>
          <c:showBubbleSize val="0"/>
        </c:dLbls>
        <c:gapWidth val="175"/>
        <c:overlap val="-52"/>
        <c:axId val="1617394000"/>
        <c:axId val="1617412720"/>
      </c:barChart>
      <c:lineChart>
        <c:grouping val="standard"/>
        <c:varyColors val="0"/>
        <c:ser>
          <c:idx val="1"/>
          <c:order val="1"/>
          <c:tx>
            <c:strRef>
              <c:f>'Non-Senior STS'!$E$3</c:f>
              <c:strCache>
                <c:ptCount val="1"/>
                <c:pt idx="0">
                  <c:v>SII RAROC</c:v>
                </c:pt>
              </c:strCache>
            </c:strRef>
          </c:tx>
          <c:spPr>
            <a:ln w="25400" cap="rnd">
              <a:solidFill>
                <a:srgbClr val="580000"/>
              </a:solidFill>
              <a:round/>
            </a:ln>
            <a:effectLst/>
          </c:spPr>
          <c:marker>
            <c:symbol val="none"/>
          </c:marker>
          <c:cat>
            <c:strRef>
              <c:f>'Non-Senior STS'!$B$4:$B$6</c:f>
              <c:strCache>
                <c:ptCount val="2"/>
                <c:pt idx="0">
                  <c:v>3y Auto ABS STS-A</c:v>
                </c:pt>
                <c:pt idx="1">
                  <c:v>2y Auto ABS STS-AAA</c:v>
                </c:pt>
              </c:strCache>
            </c:strRef>
          </c:cat>
          <c:val>
            <c:numRef>
              <c:f>'Non-Senior STS'!$E$4:$E$6</c:f>
              <c:numCache>
                <c:formatCode>0.00%</c:formatCode>
                <c:ptCount val="3"/>
                <c:pt idx="0">
                  <c:v>7.3913043478260873E-2</c:v>
                </c:pt>
                <c:pt idx="1">
                  <c:v>8.2142857142857142E-2</c:v>
                </c:pt>
              </c:numCache>
            </c:numRef>
          </c:val>
          <c:smooth val="0"/>
          <c:extLst>
            <c:ext xmlns:c16="http://schemas.microsoft.com/office/drawing/2014/chart" uri="{C3380CC4-5D6E-409C-BE32-E72D297353CC}">
              <c16:uniqueId val="{00000002-67C1-4CFC-878E-3F92CE11819A}"/>
            </c:ext>
          </c:extLst>
        </c:ser>
        <c:ser>
          <c:idx val="3"/>
          <c:order val="3"/>
          <c:tx>
            <c:strRef>
              <c:f>'Non-Senior STS'!$G$3</c:f>
              <c:strCache>
                <c:ptCount val="1"/>
                <c:pt idx="0">
                  <c:v>New SII RAROC</c:v>
                </c:pt>
              </c:strCache>
            </c:strRef>
          </c:tx>
          <c:spPr>
            <a:ln w="25400" cap="rnd">
              <a:solidFill>
                <a:srgbClr val="FF5050"/>
              </a:solidFill>
              <a:round/>
            </a:ln>
            <a:effectLst/>
          </c:spPr>
          <c:marker>
            <c:symbol val="none"/>
          </c:marker>
          <c:cat>
            <c:strRef>
              <c:f>'Non-Senior STS'!$B$4:$B$6</c:f>
              <c:strCache>
                <c:ptCount val="2"/>
                <c:pt idx="0">
                  <c:v>3y Auto ABS STS-A</c:v>
                </c:pt>
                <c:pt idx="1">
                  <c:v>2y Auto ABS STS-AAA</c:v>
                </c:pt>
              </c:strCache>
            </c:strRef>
          </c:cat>
          <c:val>
            <c:numRef>
              <c:f>'Non-Senior STS'!$G$4:$G$6</c:f>
              <c:numCache>
                <c:formatCode>0.00%</c:formatCode>
                <c:ptCount val="3"/>
                <c:pt idx="0">
                  <c:v>8.5000000000000006E-2</c:v>
                </c:pt>
                <c:pt idx="1">
                  <c:v>0.11499999999999999</c:v>
                </c:pt>
              </c:numCache>
            </c:numRef>
          </c:val>
          <c:smooth val="0"/>
          <c:extLst>
            <c:ext xmlns:c16="http://schemas.microsoft.com/office/drawing/2014/chart" uri="{C3380CC4-5D6E-409C-BE32-E72D297353CC}">
              <c16:uniqueId val="{00000003-67C1-4CFC-878E-3F92CE11819A}"/>
            </c:ext>
          </c:extLst>
        </c:ser>
        <c:dLbls>
          <c:showLegendKey val="0"/>
          <c:showVal val="0"/>
          <c:showCatName val="0"/>
          <c:showSerName val="0"/>
          <c:showPercent val="0"/>
          <c:showBubbleSize val="0"/>
        </c:dLbls>
        <c:marker val="1"/>
        <c:smooth val="0"/>
        <c:axId val="17959695"/>
        <c:axId val="17972655"/>
      </c:lineChart>
      <c:valAx>
        <c:axId val="1617412720"/>
        <c:scaling>
          <c:orientation val="minMax"/>
          <c:max val="1"/>
        </c:scaling>
        <c:delete val="0"/>
        <c:axPos val="r"/>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GB" sz="1050" b="1"/>
                  <a:t>Capital</a:t>
                </a:r>
                <a:r>
                  <a:rPr lang="en-GB" sz="1050" b="1" baseline="0"/>
                  <a:t> Charges</a:t>
                </a:r>
                <a:endParaRPr lang="en-GB" sz="1050" b="1"/>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GB"/>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394000"/>
        <c:crosses val="max"/>
        <c:crossBetween val="between"/>
      </c:valAx>
      <c:catAx>
        <c:axId val="16173940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412720"/>
        <c:crosses val="autoZero"/>
        <c:auto val="1"/>
        <c:lblAlgn val="ctr"/>
        <c:lblOffset val="100"/>
        <c:noMultiLvlLbl val="0"/>
      </c:catAx>
      <c:valAx>
        <c:axId val="17972655"/>
        <c:scaling>
          <c:orientation val="minMax"/>
          <c:max val="0.2"/>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RAROC</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9695"/>
        <c:crosses val="autoZero"/>
        <c:crossBetween val="between"/>
      </c:valAx>
      <c:catAx>
        <c:axId val="17959695"/>
        <c:scaling>
          <c:orientation val="minMax"/>
        </c:scaling>
        <c:delete val="1"/>
        <c:axPos val="b"/>
        <c:numFmt formatCode="General" sourceLinked="1"/>
        <c:majorTickMark val="out"/>
        <c:minorTickMark val="none"/>
        <c:tickLblPos val="nextTo"/>
        <c:crossAx val="17972655"/>
        <c:crosses val="autoZero"/>
        <c:auto val="1"/>
        <c:lblAlgn val="ctr"/>
        <c:lblOffset val="100"/>
        <c:noMultiLvlLbl val="0"/>
      </c:catAx>
      <c:spPr>
        <a:noFill/>
        <a:ln>
          <a:noFill/>
        </a:ln>
        <a:effectLst>
          <a:outerShdw blurRad="50800" dist="50800" dir="5400000" sx="2000" sy="2000" algn="ctr" rotWithShape="0">
            <a:srgbClr val="000000">
              <a:alpha val="43137"/>
            </a:srgbClr>
          </a:outerShdw>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059591788471232E-2"/>
          <c:y val="5.6075681698856329E-2"/>
          <c:w val="0.80107033615449719"/>
          <c:h val="0.82669202448865564"/>
        </c:manualLayout>
      </c:layout>
      <c:barChart>
        <c:barDir val="col"/>
        <c:grouping val="clustered"/>
        <c:varyColors val="0"/>
        <c:ser>
          <c:idx val="0"/>
          <c:order val="0"/>
          <c:tx>
            <c:strRef>
              <c:f>'Senior Non-STS'!$D$3</c:f>
              <c:strCache>
                <c:ptCount val="1"/>
                <c:pt idx="0">
                  <c:v>SII SCR</c:v>
                </c:pt>
              </c:strCache>
            </c:strRef>
          </c:tx>
          <c:spPr>
            <a:solidFill>
              <a:srgbClr val="A4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'Senior Non-STS'!$B$4:$B$9</c:f>
              <c:strCache>
                <c:ptCount val="6"/>
                <c:pt idx="0">
                  <c:v>5y UK NCF BTL RMBS-AAA</c:v>
                </c:pt>
                <c:pt idx="1">
                  <c:v>5y EUR CMBS-AAA</c:v>
                </c:pt>
                <c:pt idx="2">
                  <c:v>5y EUR CLO-AAA</c:v>
                </c:pt>
                <c:pt idx="3">
                  <c:v>5y Germany senior, prime CRE loan</c:v>
                </c:pt>
                <c:pt idx="4">
                  <c:v>5y Corp AAA</c:v>
                </c:pt>
                <c:pt idx="5">
                  <c:v>5y UK senior, prime CRE loan</c:v>
                </c:pt>
              </c:strCache>
            </c:strRef>
          </c:cat>
          <c:val>
            <c:numRef>
              <c:f>'Senior Non-STS'!$D$4:$D$9</c:f>
              <c:numCache>
                <c:formatCode>0.00%</c:formatCode>
                <c:ptCount val="6"/>
                <c:pt idx="0">
                  <c:v>0.625</c:v>
                </c:pt>
                <c:pt idx="1">
                  <c:v>0.625</c:v>
                </c:pt>
                <c:pt idx="2">
                  <c:v>0.625</c:v>
                </c:pt>
                <c:pt idx="3" formatCode="0%">
                  <c:v>0.15</c:v>
                </c:pt>
                <c:pt idx="4">
                  <c:v>4.4999999999999998E-2</c:v>
                </c:pt>
                <c:pt idx="5" formatCode="0%">
                  <c:v>0.15</c:v>
                </c:pt>
              </c:numCache>
            </c:numRef>
          </c:val>
          <c:extLst>
            <c:ext xmlns:c16="http://schemas.microsoft.com/office/drawing/2014/chart" uri="{C3380CC4-5D6E-409C-BE32-E72D297353CC}">
              <c16:uniqueId val="{00000000-679C-46E9-9EA7-A530C2E83128}"/>
            </c:ext>
          </c:extLst>
        </c:ser>
        <c:ser>
          <c:idx val="2"/>
          <c:order val="2"/>
          <c:tx>
            <c:strRef>
              <c:f>'Senior Non-STS'!$F$3</c:f>
              <c:strCache>
                <c:ptCount val="1"/>
                <c:pt idx="0">
                  <c:v>New SII SCR</c:v>
                </c:pt>
              </c:strCache>
            </c:strRef>
          </c:tx>
          <c:spPr>
            <a:pattFill prst="dkDnDiag">
              <a:fgClr>
                <a:srgbClr val="FF000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'Senior Non-STS'!$B$4:$B$9</c:f>
              <c:strCache>
                <c:ptCount val="6"/>
                <c:pt idx="0">
                  <c:v>5y UK NCF BTL RMBS-AAA</c:v>
                </c:pt>
                <c:pt idx="1">
                  <c:v>5y EUR CMBS-AAA</c:v>
                </c:pt>
                <c:pt idx="2">
                  <c:v>5y EUR CLO-AAA</c:v>
                </c:pt>
                <c:pt idx="3">
                  <c:v>5y Germany senior, prime CRE loan</c:v>
                </c:pt>
                <c:pt idx="4">
                  <c:v>5y Corp AAA</c:v>
                </c:pt>
                <c:pt idx="5">
                  <c:v>5y UK senior, prime CRE loan</c:v>
                </c:pt>
              </c:strCache>
            </c:strRef>
          </c:cat>
          <c:val>
            <c:numRef>
              <c:f>'Senior Non-STS'!$F$4:$F$9</c:f>
              <c:numCache>
                <c:formatCode>0.00%</c:formatCode>
                <c:ptCount val="6"/>
                <c:pt idx="0">
                  <c:v>0.13500000000000001</c:v>
                </c:pt>
                <c:pt idx="1">
                  <c:v>0.13500000000000001</c:v>
                </c:pt>
                <c:pt idx="2">
                  <c:v>0.13500000000000001</c:v>
                </c:pt>
                <c:pt idx="3" formatCode="0%">
                  <c:v>0.15</c:v>
                </c:pt>
                <c:pt idx="4">
                  <c:v>4.4999999999999998E-2</c:v>
                </c:pt>
                <c:pt idx="5" formatCode="0%">
                  <c:v>0.15</c:v>
                </c:pt>
              </c:numCache>
            </c:numRef>
          </c:val>
          <c:extLst>
            <c:ext xmlns:c16="http://schemas.microsoft.com/office/drawing/2014/chart" uri="{C3380CC4-5D6E-409C-BE32-E72D297353CC}">
              <c16:uniqueId val="{0000000D-679C-46E9-9EA7-A530C2E83128}"/>
            </c:ext>
          </c:extLst>
        </c:ser>
        <c:dLbls>
          <c:showLegendKey val="0"/>
          <c:showVal val="0"/>
          <c:showCatName val="0"/>
          <c:showSerName val="0"/>
          <c:showPercent val="0"/>
          <c:showBubbleSize val="0"/>
        </c:dLbls>
        <c:gapWidth val="175"/>
        <c:overlap val="-52"/>
        <c:axId val="1617394000"/>
        <c:axId val="1617412720"/>
      </c:barChart>
      <c:lineChart>
        <c:grouping val="standard"/>
        <c:varyColors val="0"/>
        <c:ser>
          <c:idx val="1"/>
          <c:order val="1"/>
          <c:tx>
            <c:strRef>
              <c:f>'Senior Non-STS'!$E$3</c:f>
              <c:strCache>
                <c:ptCount val="1"/>
                <c:pt idx="0">
                  <c:v>SII RAROC</c:v>
                </c:pt>
              </c:strCache>
            </c:strRef>
          </c:tx>
          <c:spPr>
            <a:ln w="25400" cap="rnd">
              <a:solidFill>
                <a:srgbClr val="580000"/>
              </a:solidFill>
              <a:round/>
            </a:ln>
            <a:effectLst/>
          </c:spPr>
          <c:marker>
            <c:symbol val="none"/>
          </c:marker>
          <c:cat>
            <c:strRef>
              <c:f>'Senior Non-STS'!$B$4:$B$9</c:f>
              <c:strCache>
                <c:ptCount val="6"/>
                <c:pt idx="0">
                  <c:v>5y UK NCF BTL RMBS-AAA</c:v>
                </c:pt>
                <c:pt idx="1">
                  <c:v>5y EUR CMBS-AAA</c:v>
                </c:pt>
                <c:pt idx="2">
                  <c:v>5y EUR CLO-AAA</c:v>
                </c:pt>
                <c:pt idx="3">
                  <c:v>5y Germany senior, prime CRE loan</c:v>
                </c:pt>
                <c:pt idx="4">
                  <c:v>5y Corp AAA</c:v>
                </c:pt>
                <c:pt idx="5">
                  <c:v>5y UK senior, prime CRE loan</c:v>
                </c:pt>
              </c:strCache>
            </c:strRef>
          </c:cat>
          <c:val>
            <c:numRef>
              <c:f>'Senior Non-STS'!$E$4:$E$9</c:f>
              <c:numCache>
                <c:formatCode>0.00%</c:formatCode>
                <c:ptCount val="6"/>
                <c:pt idx="0">
                  <c:v>1.136E-2</c:v>
                </c:pt>
                <c:pt idx="1">
                  <c:v>1.712E-2</c:v>
                </c:pt>
                <c:pt idx="2">
                  <c:v>1.7599999999999998E-2</c:v>
                </c:pt>
                <c:pt idx="3">
                  <c:v>0.1</c:v>
                </c:pt>
                <c:pt idx="4">
                  <c:v>0.10666666666666666</c:v>
                </c:pt>
                <c:pt idx="5">
                  <c:v>0.11333333333333334</c:v>
                </c:pt>
              </c:numCache>
            </c:numRef>
          </c:val>
          <c:smooth val="0"/>
          <c:extLst>
            <c:ext xmlns:c16="http://schemas.microsoft.com/office/drawing/2014/chart" uri="{C3380CC4-5D6E-409C-BE32-E72D297353CC}">
              <c16:uniqueId val="{0000000C-679C-46E9-9EA7-A530C2E83128}"/>
            </c:ext>
          </c:extLst>
        </c:ser>
        <c:ser>
          <c:idx val="3"/>
          <c:order val="3"/>
          <c:tx>
            <c:strRef>
              <c:f>'Senior Non-STS'!$G$3</c:f>
              <c:strCache>
                <c:ptCount val="1"/>
                <c:pt idx="0">
                  <c:v>New SII RAROC</c:v>
                </c:pt>
              </c:strCache>
            </c:strRef>
          </c:tx>
          <c:spPr>
            <a:ln w="25400" cap="rnd">
              <a:solidFill>
                <a:srgbClr val="FF5050"/>
              </a:solidFill>
              <a:round/>
            </a:ln>
            <a:effectLst/>
          </c:spPr>
          <c:marker>
            <c:symbol val="none"/>
          </c:marker>
          <c:cat>
            <c:strRef>
              <c:f>'Senior Non-STS'!$B$4:$B$9</c:f>
              <c:strCache>
                <c:ptCount val="6"/>
                <c:pt idx="0">
                  <c:v>5y UK NCF BTL RMBS-AAA</c:v>
                </c:pt>
                <c:pt idx="1">
                  <c:v>5y EUR CMBS-AAA</c:v>
                </c:pt>
                <c:pt idx="2">
                  <c:v>5y EUR CLO-AAA</c:v>
                </c:pt>
                <c:pt idx="3">
                  <c:v>5y Germany senior, prime CRE loan</c:v>
                </c:pt>
                <c:pt idx="4">
                  <c:v>5y Corp AAA</c:v>
                </c:pt>
                <c:pt idx="5">
                  <c:v>5y UK senior, prime CRE loan</c:v>
                </c:pt>
              </c:strCache>
            </c:strRef>
          </c:cat>
          <c:val>
            <c:numRef>
              <c:f>'Senior Non-STS'!$G$4:$G$9</c:f>
              <c:numCache>
                <c:formatCode>0.00%</c:formatCode>
                <c:ptCount val="6"/>
                <c:pt idx="0">
                  <c:v>5.2592592592592594E-2</c:v>
                </c:pt>
                <c:pt idx="1">
                  <c:v>7.9259259259259252E-2</c:v>
                </c:pt>
                <c:pt idx="2">
                  <c:v>8.1481481481481474E-2</c:v>
                </c:pt>
                <c:pt idx="3">
                  <c:v>0.1</c:v>
                </c:pt>
                <c:pt idx="4">
                  <c:v>0.10666666666666666</c:v>
                </c:pt>
                <c:pt idx="5">
                  <c:v>0.11333333333333334</c:v>
                </c:pt>
              </c:numCache>
            </c:numRef>
          </c:val>
          <c:smooth val="0"/>
          <c:extLst>
            <c:ext xmlns:c16="http://schemas.microsoft.com/office/drawing/2014/chart" uri="{C3380CC4-5D6E-409C-BE32-E72D297353CC}">
              <c16:uniqueId val="{0000000E-679C-46E9-9EA7-A530C2E83128}"/>
            </c:ext>
          </c:extLst>
        </c:ser>
        <c:dLbls>
          <c:showLegendKey val="0"/>
          <c:showVal val="0"/>
          <c:showCatName val="0"/>
          <c:showSerName val="0"/>
          <c:showPercent val="0"/>
          <c:showBubbleSize val="0"/>
        </c:dLbls>
        <c:marker val="1"/>
        <c:smooth val="0"/>
        <c:axId val="17959695"/>
        <c:axId val="17972655"/>
      </c:lineChart>
      <c:valAx>
        <c:axId val="1617412720"/>
        <c:scaling>
          <c:orientation val="minMax"/>
          <c:max val="1"/>
        </c:scaling>
        <c:delete val="0"/>
        <c:axPos val="r"/>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GB" sz="1050" b="1"/>
                  <a:t>Capital</a:t>
                </a:r>
                <a:r>
                  <a:rPr lang="en-GB" sz="1050" b="1" baseline="0"/>
                  <a:t> Charges</a:t>
                </a:r>
                <a:endParaRPr lang="en-GB" sz="1050" b="1"/>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GB"/>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394000"/>
        <c:crosses val="max"/>
        <c:crossBetween val="between"/>
      </c:valAx>
      <c:catAx>
        <c:axId val="16173940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412720"/>
        <c:crosses val="autoZero"/>
        <c:auto val="1"/>
        <c:lblAlgn val="ctr"/>
        <c:lblOffset val="100"/>
        <c:noMultiLvlLbl val="0"/>
      </c:catAx>
      <c:valAx>
        <c:axId val="17972655"/>
        <c:scaling>
          <c:orientation val="minMax"/>
          <c:max val="0.5"/>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RAROC</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9695"/>
        <c:crosses val="autoZero"/>
        <c:crossBetween val="between"/>
      </c:valAx>
      <c:catAx>
        <c:axId val="17959695"/>
        <c:scaling>
          <c:orientation val="minMax"/>
        </c:scaling>
        <c:delete val="1"/>
        <c:axPos val="b"/>
        <c:numFmt formatCode="General" sourceLinked="1"/>
        <c:majorTickMark val="out"/>
        <c:minorTickMark val="none"/>
        <c:tickLblPos val="nextTo"/>
        <c:crossAx val="17972655"/>
        <c:crosses val="autoZero"/>
        <c:auto val="1"/>
        <c:lblAlgn val="ctr"/>
        <c:lblOffset val="100"/>
        <c:noMultiLvlLbl val="0"/>
      </c:catAx>
      <c:spPr>
        <a:noFill/>
        <a:ln>
          <a:noFill/>
        </a:ln>
        <a:effectLst>
          <a:outerShdw blurRad="50800" dist="50800" dir="5400000" sx="2000" sy="2000" algn="ctr" rotWithShape="0">
            <a:srgbClr val="000000">
              <a:alpha val="43137"/>
            </a:srgbClr>
          </a:outerShdw>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059591788471232E-2"/>
          <c:y val="5.6075681698856329E-2"/>
          <c:w val="0.80107033615449719"/>
          <c:h val="0.82669202448865564"/>
        </c:manualLayout>
      </c:layout>
      <c:barChart>
        <c:barDir val="col"/>
        <c:grouping val="clustered"/>
        <c:varyColors val="0"/>
        <c:ser>
          <c:idx val="0"/>
          <c:order val="0"/>
          <c:tx>
            <c:strRef>
              <c:f>'Senior Non-STS'!$F$3</c:f>
              <c:strCache>
                <c:ptCount val="1"/>
                <c:pt idx="0">
                  <c:v>New SII SCR</c:v>
                </c:pt>
              </c:strCache>
            </c:strRef>
          </c:tx>
          <c:spPr>
            <a:pattFill prst="dkDnDiag">
              <a:fgClr>
                <a:srgbClr val="FF000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'Senior Non-STS'!$B$4:$B$6</c:f>
              <c:strCache>
                <c:ptCount val="3"/>
                <c:pt idx="0">
                  <c:v>5y UK NCF BTL RMBS-AAA</c:v>
                </c:pt>
                <c:pt idx="1">
                  <c:v>5y EUR CMBS-AAA</c:v>
                </c:pt>
                <c:pt idx="2">
                  <c:v>5y EUR CLO-AAA</c:v>
                </c:pt>
              </c:strCache>
            </c:strRef>
          </c:cat>
          <c:val>
            <c:numRef>
              <c:f>'Senior Non-STS'!$F$4:$F$6</c:f>
              <c:numCache>
                <c:formatCode>0.00%</c:formatCode>
                <c:ptCount val="3"/>
                <c:pt idx="0">
                  <c:v>0.13500000000000001</c:v>
                </c:pt>
                <c:pt idx="1">
                  <c:v>0.13500000000000001</c:v>
                </c:pt>
                <c:pt idx="2">
                  <c:v>0.13500000000000001</c:v>
                </c:pt>
              </c:numCache>
            </c:numRef>
          </c:val>
          <c:extLst>
            <c:ext xmlns:c16="http://schemas.microsoft.com/office/drawing/2014/chart" uri="{C3380CC4-5D6E-409C-BE32-E72D297353CC}">
              <c16:uniqueId val="{00000000-C36D-44DF-A099-2F3A0BBB67B5}"/>
            </c:ext>
          </c:extLst>
        </c:ser>
        <c:ser>
          <c:idx val="2"/>
          <c:order val="2"/>
          <c:tx>
            <c:strRef>
              <c:f>'Senior Non-STS'!$H$3</c:f>
              <c:strCache>
                <c:ptCount val="1"/>
                <c:pt idx="0">
                  <c:v>CRR ERBA</c:v>
                </c:pt>
              </c:strCache>
            </c:strRef>
          </c:tx>
          <c:spPr>
            <a:solidFill>
              <a:srgbClr val="002060"/>
            </a:solidFill>
            <a:ln>
              <a:noFill/>
            </a:ln>
            <a:effectLst/>
          </c:spPr>
          <c:invertIfNegative val="0"/>
          <c:dLbls>
            <c:dLbl>
              <c:idx val="0"/>
              <c:layout>
                <c:manualLayout>
                  <c:x val="-5.5271474379979742E-17"/>
                  <c:y val="5.03558812695541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3D-4353-BB0E-9D787D7006AE}"/>
                </c:ext>
              </c:extLst>
            </c:dLbl>
            <c:dLbl>
              <c:idx val="1"/>
              <c:layout>
                <c:manualLayout>
                  <c:x val="3.0148425207691238E-3"/>
                  <c:y val="1.00711762539109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36D-44DF-A099-2F3A0BBB67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'Senior Non-STS'!$B$4:$B$6</c:f>
              <c:strCache>
                <c:ptCount val="3"/>
                <c:pt idx="0">
                  <c:v>5y UK NCF BTL RMBS-AAA</c:v>
                </c:pt>
                <c:pt idx="1">
                  <c:v>5y EUR CMBS-AAA</c:v>
                </c:pt>
                <c:pt idx="2">
                  <c:v>5y EUR CLO-AAA</c:v>
                </c:pt>
              </c:strCache>
            </c:strRef>
          </c:cat>
          <c:val>
            <c:numRef>
              <c:f>'Senior Non-STS'!$H$4:$H$6</c:f>
              <c:numCache>
                <c:formatCode>0.00%</c:formatCode>
                <c:ptCount val="3"/>
                <c:pt idx="0">
                  <c:v>1.6E-2</c:v>
                </c:pt>
                <c:pt idx="1">
                  <c:v>1.6E-2</c:v>
                </c:pt>
                <c:pt idx="2">
                  <c:v>1.6E-2</c:v>
                </c:pt>
              </c:numCache>
            </c:numRef>
          </c:val>
          <c:extLst>
            <c:ext xmlns:c16="http://schemas.microsoft.com/office/drawing/2014/chart" uri="{C3380CC4-5D6E-409C-BE32-E72D297353CC}">
              <c16:uniqueId val="{00000005-C36D-44DF-A099-2F3A0BBB67B5}"/>
            </c:ext>
          </c:extLst>
        </c:ser>
        <c:dLbls>
          <c:showLegendKey val="0"/>
          <c:showVal val="0"/>
          <c:showCatName val="0"/>
          <c:showSerName val="0"/>
          <c:showPercent val="0"/>
          <c:showBubbleSize val="0"/>
        </c:dLbls>
        <c:gapWidth val="175"/>
        <c:overlap val="-52"/>
        <c:axId val="1836348159"/>
        <c:axId val="1836345759"/>
      </c:barChart>
      <c:lineChart>
        <c:grouping val="standard"/>
        <c:varyColors val="0"/>
        <c:ser>
          <c:idx val="1"/>
          <c:order val="1"/>
          <c:tx>
            <c:strRef>
              <c:f>'Senior Non-STS'!$G$3</c:f>
              <c:strCache>
                <c:ptCount val="1"/>
                <c:pt idx="0">
                  <c:v>New SII RAROC</c:v>
                </c:pt>
              </c:strCache>
            </c:strRef>
          </c:tx>
          <c:spPr>
            <a:ln w="28575" cap="rnd">
              <a:solidFill>
                <a:srgbClr val="FF5050"/>
              </a:solidFill>
              <a:round/>
            </a:ln>
            <a:effectLst/>
          </c:spPr>
          <c:marker>
            <c:symbol val="none"/>
          </c:marker>
          <c:cat>
            <c:strRef>
              <c:f>'Senior Non-STS'!$B$4:$B$6</c:f>
              <c:strCache>
                <c:ptCount val="3"/>
                <c:pt idx="0">
                  <c:v>5y UK NCF BTL RMBS-AAA</c:v>
                </c:pt>
                <c:pt idx="1">
                  <c:v>5y EUR CMBS-AAA</c:v>
                </c:pt>
                <c:pt idx="2">
                  <c:v>5y EUR CLO-AAA</c:v>
                </c:pt>
              </c:strCache>
            </c:strRef>
          </c:cat>
          <c:val>
            <c:numRef>
              <c:f>'Senior Non-STS'!$G$4:$G$6</c:f>
              <c:numCache>
                <c:formatCode>0.00%</c:formatCode>
                <c:ptCount val="3"/>
                <c:pt idx="0">
                  <c:v>5.2592592592592594E-2</c:v>
                </c:pt>
                <c:pt idx="1">
                  <c:v>7.9259259259259252E-2</c:v>
                </c:pt>
                <c:pt idx="2">
                  <c:v>8.1481481481481474E-2</c:v>
                </c:pt>
              </c:numCache>
            </c:numRef>
          </c:val>
          <c:smooth val="0"/>
          <c:extLst>
            <c:ext xmlns:c16="http://schemas.microsoft.com/office/drawing/2014/chart" uri="{C3380CC4-5D6E-409C-BE32-E72D297353CC}">
              <c16:uniqueId val="{00000004-C36D-44DF-A099-2F3A0BBB67B5}"/>
            </c:ext>
          </c:extLst>
        </c:ser>
        <c:ser>
          <c:idx val="3"/>
          <c:order val="3"/>
          <c:tx>
            <c:strRef>
              <c:f>'Senior Non-STS'!$I$3</c:f>
              <c:strCache>
                <c:ptCount val="1"/>
                <c:pt idx="0">
                  <c:v>CRR RAROC</c:v>
                </c:pt>
              </c:strCache>
            </c:strRef>
          </c:tx>
          <c:spPr>
            <a:ln w="28575" cap="rnd">
              <a:solidFill>
                <a:schemeClr val="accent4"/>
              </a:solidFill>
              <a:round/>
            </a:ln>
            <a:effectLst/>
          </c:spPr>
          <c:marker>
            <c:symbol val="none"/>
          </c:marker>
          <c:cat>
            <c:strRef>
              <c:f>'Senior Non-STS'!$B$4:$B$6</c:f>
              <c:strCache>
                <c:ptCount val="3"/>
                <c:pt idx="0">
                  <c:v>5y UK NCF BTL RMBS-AAA</c:v>
                </c:pt>
                <c:pt idx="1">
                  <c:v>5y EUR CMBS-AAA</c:v>
                </c:pt>
                <c:pt idx="2">
                  <c:v>5y EUR CLO-AAA</c:v>
                </c:pt>
              </c:strCache>
            </c:strRef>
          </c:cat>
          <c:val>
            <c:numRef>
              <c:f>'Senior Non-STS'!$I$4:$I$6</c:f>
              <c:numCache>
                <c:formatCode>0.00%</c:formatCode>
                <c:ptCount val="3"/>
                <c:pt idx="0">
                  <c:v>0.44375000000000003</c:v>
                </c:pt>
                <c:pt idx="1">
                  <c:v>0.66874999999999996</c:v>
                </c:pt>
                <c:pt idx="2">
                  <c:v>0.6875</c:v>
                </c:pt>
              </c:numCache>
            </c:numRef>
          </c:val>
          <c:smooth val="0"/>
          <c:extLst>
            <c:ext xmlns:c16="http://schemas.microsoft.com/office/drawing/2014/chart" uri="{C3380CC4-5D6E-409C-BE32-E72D297353CC}">
              <c16:uniqueId val="{00000006-C36D-44DF-A099-2F3A0BBB67B5}"/>
            </c:ext>
          </c:extLst>
        </c:ser>
        <c:dLbls>
          <c:showLegendKey val="0"/>
          <c:showVal val="0"/>
          <c:showCatName val="0"/>
          <c:showSerName val="0"/>
          <c:showPercent val="0"/>
          <c:showBubbleSize val="0"/>
        </c:dLbls>
        <c:marker val="1"/>
        <c:smooth val="0"/>
        <c:axId val="17959695"/>
        <c:axId val="17972655"/>
      </c:lineChart>
      <c:valAx>
        <c:axId val="17972655"/>
        <c:scaling>
          <c:orientation val="minMax"/>
          <c:max val="0.8"/>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RAROC</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9695"/>
        <c:crosses val="autoZero"/>
        <c:crossBetween val="between"/>
      </c:valAx>
      <c:catAx>
        <c:axId val="1795969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72655"/>
        <c:crosses val="autoZero"/>
        <c:auto val="1"/>
        <c:lblAlgn val="ctr"/>
        <c:lblOffset val="100"/>
        <c:noMultiLvlLbl val="0"/>
      </c:catAx>
      <c:valAx>
        <c:axId val="1836345759"/>
        <c:scaling>
          <c:orientation val="minMax"/>
          <c:max val="1"/>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Capital</a:t>
                </a:r>
                <a:r>
                  <a:rPr lang="en-GB" b="1" baseline="0"/>
                  <a:t> Charges</a:t>
                </a:r>
                <a:endParaRPr lang="en-GB"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GB"/>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6348159"/>
        <c:crosses val="max"/>
        <c:crossBetween val="between"/>
      </c:valAx>
      <c:catAx>
        <c:axId val="1836348159"/>
        <c:scaling>
          <c:orientation val="minMax"/>
        </c:scaling>
        <c:delete val="1"/>
        <c:axPos val="b"/>
        <c:numFmt formatCode="General" sourceLinked="1"/>
        <c:majorTickMark val="out"/>
        <c:minorTickMark val="none"/>
        <c:tickLblPos val="nextTo"/>
        <c:crossAx val="1836345759"/>
        <c:crosses val="autoZero"/>
        <c:auto val="1"/>
        <c:lblAlgn val="ctr"/>
        <c:lblOffset val="100"/>
        <c:noMultiLvlLbl val="0"/>
      </c:catAx>
      <c:spPr>
        <a:noFill/>
        <a:ln>
          <a:noFill/>
        </a:ln>
        <a:effectLst>
          <a:outerShdw blurRad="50800" dist="50800" dir="5400000" sx="2000" sy="2000" algn="ctr" rotWithShape="0">
            <a:srgbClr val="000000">
              <a:alpha val="43137"/>
            </a:srgbClr>
          </a:outerShdw>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059591788471232E-2"/>
          <c:y val="5.6075681698856329E-2"/>
          <c:w val="0.80107033615449719"/>
          <c:h val="0.82669202448865564"/>
        </c:manualLayout>
      </c:layout>
      <c:barChart>
        <c:barDir val="col"/>
        <c:grouping val="clustered"/>
        <c:varyColors val="0"/>
        <c:ser>
          <c:idx val="0"/>
          <c:order val="0"/>
          <c:tx>
            <c:strRef>
              <c:f>'Non-Senior Non-STS'!$D$3</c:f>
              <c:strCache>
                <c:ptCount val="1"/>
                <c:pt idx="0">
                  <c:v>SII SCR</c:v>
                </c:pt>
              </c:strCache>
            </c:strRef>
          </c:tx>
          <c:spPr>
            <a:solidFill>
              <a:srgbClr val="A4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'Non-Senior Non-STS'!$B$4:$B$14</c:f>
              <c:strCache>
                <c:ptCount val="11"/>
                <c:pt idx="0">
                  <c:v>5y Global High Yield-B</c:v>
                </c:pt>
                <c:pt idx="1">
                  <c:v>5y UK NCF BTL RMBS-BBB</c:v>
                </c:pt>
                <c:pt idx="2">
                  <c:v>5y EUR CMBS-BBB</c:v>
                </c:pt>
                <c:pt idx="3">
                  <c:v>5y EUR CMBS-A</c:v>
                </c:pt>
                <c:pt idx="4">
                  <c:v>5y UK NCF BTL RMBS-A</c:v>
                </c:pt>
                <c:pt idx="5">
                  <c:v>5y EUR CMBS-AA</c:v>
                </c:pt>
                <c:pt idx="6">
                  <c:v>5y EUR CLO-BBB</c:v>
                </c:pt>
                <c:pt idx="7">
                  <c:v>5y EUR CLO-A</c:v>
                </c:pt>
                <c:pt idx="8">
                  <c:v>5y EUR CLO-AA</c:v>
                </c:pt>
                <c:pt idx="9">
                  <c:v>5y EUR Lev Loans-B</c:v>
                </c:pt>
                <c:pt idx="10">
                  <c:v>5y EUR High Yield-BB</c:v>
                </c:pt>
              </c:strCache>
            </c:strRef>
          </c:cat>
          <c:val>
            <c:numRef>
              <c:f>'Non-Senior Non-STS'!$D$4:$D$14</c:f>
              <c:numCache>
                <c:formatCode>0.00%</c:formatCode>
                <c:ptCount val="11"/>
                <c:pt idx="0">
                  <c:v>0.375</c:v>
                </c:pt>
                <c:pt idx="1">
                  <c:v>0.98499999999999999</c:v>
                </c:pt>
                <c:pt idx="2">
                  <c:v>0.98499999999999999</c:v>
                </c:pt>
                <c:pt idx="3">
                  <c:v>0.83</c:v>
                </c:pt>
                <c:pt idx="4">
                  <c:v>0.83</c:v>
                </c:pt>
                <c:pt idx="5">
                  <c:v>0.67</c:v>
                </c:pt>
                <c:pt idx="6">
                  <c:v>0.98499999999999999</c:v>
                </c:pt>
                <c:pt idx="7">
                  <c:v>0.83</c:v>
                </c:pt>
                <c:pt idx="8">
                  <c:v>0.67</c:v>
                </c:pt>
                <c:pt idx="9">
                  <c:v>0.41699999999999998</c:v>
                </c:pt>
                <c:pt idx="10">
                  <c:v>0.22500000000000001</c:v>
                </c:pt>
              </c:numCache>
            </c:numRef>
          </c:val>
          <c:extLst>
            <c:ext xmlns:c16="http://schemas.microsoft.com/office/drawing/2014/chart" uri="{C3380CC4-5D6E-409C-BE32-E72D297353CC}">
              <c16:uniqueId val="{00000000-F58B-4684-9F66-3F2D00C21285}"/>
            </c:ext>
          </c:extLst>
        </c:ser>
        <c:ser>
          <c:idx val="2"/>
          <c:order val="2"/>
          <c:tx>
            <c:strRef>
              <c:f>'Non-Senior Non-STS'!$F$3</c:f>
              <c:strCache>
                <c:ptCount val="1"/>
                <c:pt idx="0">
                  <c:v>New SII SCR</c:v>
                </c:pt>
              </c:strCache>
            </c:strRef>
          </c:tx>
          <c:spPr>
            <a:pattFill prst="dkDnDiag">
              <a:fgClr>
                <a:srgbClr val="FF000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'Non-Senior Non-STS'!$B$4:$B$14</c:f>
              <c:strCache>
                <c:ptCount val="11"/>
                <c:pt idx="0">
                  <c:v>5y Global High Yield-B</c:v>
                </c:pt>
                <c:pt idx="1">
                  <c:v>5y UK NCF BTL RMBS-BBB</c:v>
                </c:pt>
                <c:pt idx="2">
                  <c:v>5y EUR CMBS-BBB</c:v>
                </c:pt>
                <c:pt idx="3">
                  <c:v>5y EUR CMBS-A</c:v>
                </c:pt>
                <c:pt idx="4">
                  <c:v>5y UK NCF BTL RMBS-A</c:v>
                </c:pt>
                <c:pt idx="5">
                  <c:v>5y EUR CMBS-AA</c:v>
                </c:pt>
                <c:pt idx="6">
                  <c:v>5y EUR CLO-BBB</c:v>
                </c:pt>
                <c:pt idx="7">
                  <c:v>5y EUR CLO-A</c:v>
                </c:pt>
                <c:pt idx="8">
                  <c:v>5y EUR CLO-AA</c:v>
                </c:pt>
                <c:pt idx="9">
                  <c:v>5y EUR Lev Loans-B</c:v>
                </c:pt>
                <c:pt idx="10">
                  <c:v>5y EUR High Yield-BB</c:v>
                </c:pt>
              </c:strCache>
            </c:strRef>
          </c:cat>
          <c:val>
            <c:numRef>
              <c:f>'Non-Senior Non-STS'!$F$4:$F$14</c:f>
              <c:numCache>
                <c:formatCode>0.00%</c:formatCode>
                <c:ptCount val="11"/>
                <c:pt idx="0">
                  <c:v>0.375</c:v>
                </c:pt>
                <c:pt idx="1">
                  <c:v>0.94</c:v>
                </c:pt>
                <c:pt idx="2">
                  <c:v>0.94</c:v>
                </c:pt>
                <c:pt idx="3">
                  <c:v>0.6</c:v>
                </c:pt>
                <c:pt idx="4">
                  <c:v>0.6</c:v>
                </c:pt>
                <c:pt idx="5">
                  <c:v>0.44999999999999996</c:v>
                </c:pt>
                <c:pt idx="6">
                  <c:v>0.94</c:v>
                </c:pt>
                <c:pt idx="7">
                  <c:v>0.6</c:v>
                </c:pt>
                <c:pt idx="8">
                  <c:v>0.44999999999999996</c:v>
                </c:pt>
                <c:pt idx="9">
                  <c:v>0.41699999999999998</c:v>
                </c:pt>
                <c:pt idx="10">
                  <c:v>0.22500000000000001</c:v>
                </c:pt>
              </c:numCache>
            </c:numRef>
          </c:val>
          <c:extLst>
            <c:ext xmlns:c16="http://schemas.microsoft.com/office/drawing/2014/chart" uri="{C3380CC4-5D6E-409C-BE32-E72D297353CC}">
              <c16:uniqueId val="{00000001-F58B-4684-9F66-3F2D00C21285}"/>
            </c:ext>
          </c:extLst>
        </c:ser>
        <c:dLbls>
          <c:showLegendKey val="0"/>
          <c:showVal val="0"/>
          <c:showCatName val="0"/>
          <c:showSerName val="0"/>
          <c:showPercent val="0"/>
          <c:showBubbleSize val="0"/>
        </c:dLbls>
        <c:gapWidth val="175"/>
        <c:overlap val="-52"/>
        <c:axId val="1617394000"/>
        <c:axId val="1617412720"/>
      </c:barChart>
      <c:lineChart>
        <c:grouping val="standard"/>
        <c:varyColors val="0"/>
        <c:ser>
          <c:idx val="1"/>
          <c:order val="1"/>
          <c:tx>
            <c:strRef>
              <c:f>'Non-Senior Non-STS'!$E$3</c:f>
              <c:strCache>
                <c:ptCount val="1"/>
                <c:pt idx="0">
                  <c:v>SII RAROC</c:v>
                </c:pt>
              </c:strCache>
            </c:strRef>
          </c:tx>
          <c:spPr>
            <a:ln w="25400" cap="rnd">
              <a:solidFill>
                <a:srgbClr val="580000"/>
              </a:solidFill>
              <a:round/>
            </a:ln>
            <a:effectLst/>
          </c:spPr>
          <c:marker>
            <c:symbol val="none"/>
          </c:marker>
          <c:cat>
            <c:strRef>
              <c:f>'Non-Senior Non-STS'!$B$4:$B$14</c:f>
              <c:strCache>
                <c:ptCount val="11"/>
                <c:pt idx="0">
                  <c:v>5y Global High Yield-B</c:v>
                </c:pt>
                <c:pt idx="1">
                  <c:v>5y UK NCF BTL RMBS-BBB</c:v>
                </c:pt>
                <c:pt idx="2">
                  <c:v>5y EUR CMBS-BBB</c:v>
                </c:pt>
                <c:pt idx="3">
                  <c:v>5y EUR CMBS-A</c:v>
                </c:pt>
                <c:pt idx="4">
                  <c:v>5y UK NCF BTL RMBS-A</c:v>
                </c:pt>
                <c:pt idx="5">
                  <c:v>5y EUR CMBS-AA</c:v>
                </c:pt>
                <c:pt idx="6">
                  <c:v>5y EUR CLO-BBB</c:v>
                </c:pt>
                <c:pt idx="7">
                  <c:v>5y EUR CLO-A</c:v>
                </c:pt>
                <c:pt idx="8">
                  <c:v>5y EUR CLO-AA</c:v>
                </c:pt>
                <c:pt idx="9">
                  <c:v>5y EUR Lev Loans-B</c:v>
                </c:pt>
                <c:pt idx="10">
                  <c:v>5y EUR High Yield-BB</c:v>
                </c:pt>
              </c:strCache>
            </c:strRef>
          </c:cat>
          <c:val>
            <c:numRef>
              <c:f>'Non-Senior Non-STS'!$E$4:$E$14</c:f>
              <c:numCache>
                <c:formatCode>0.00%</c:formatCode>
                <c:ptCount val="11"/>
                <c:pt idx="0">
                  <c:v>9.0666666666666656E-3</c:v>
                </c:pt>
                <c:pt idx="1">
                  <c:v>1.2081218274111674E-2</c:v>
                </c:pt>
                <c:pt idx="2">
                  <c:v>1.5532994923857868E-2</c:v>
                </c:pt>
                <c:pt idx="3">
                  <c:v>1.2168674698795181E-2</c:v>
                </c:pt>
                <c:pt idx="4">
                  <c:v>1.3975903614457831E-2</c:v>
                </c:pt>
                <c:pt idx="5">
                  <c:v>1.7761194029850748E-2</c:v>
                </c:pt>
                <c:pt idx="6">
                  <c:v>3.0355329949238577E-2</c:v>
                </c:pt>
                <c:pt idx="7">
                  <c:v>2.5301204819277112E-2</c:v>
                </c:pt>
                <c:pt idx="8">
                  <c:v>2.6119402985074629E-2</c:v>
                </c:pt>
                <c:pt idx="9">
                  <c:v>3.9568345323741011E-2</c:v>
                </c:pt>
                <c:pt idx="10">
                  <c:v>4.2222222222222223E-2</c:v>
                </c:pt>
              </c:numCache>
            </c:numRef>
          </c:val>
          <c:smooth val="0"/>
          <c:extLst>
            <c:ext xmlns:c16="http://schemas.microsoft.com/office/drawing/2014/chart" uri="{C3380CC4-5D6E-409C-BE32-E72D297353CC}">
              <c16:uniqueId val="{00000002-F58B-4684-9F66-3F2D00C21285}"/>
            </c:ext>
          </c:extLst>
        </c:ser>
        <c:ser>
          <c:idx val="3"/>
          <c:order val="3"/>
          <c:tx>
            <c:strRef>
              <c:f>'Non-Senior Non-STS'!$G$3</c:f>
              <c:strCache>
                <c:ptCount val="1"/>
                <c:pt idx="0">
                  <c:v>New SII RAROC</c:v>
                </c:pt>
              </c:strCache>
            </c:strRef>
          </c:tx>
          <c:spPr>
            <a:ln w="25400" cap="rnd">
              <a:solidFill>
                <a:srgbClr val="FF5050"/>
              </a:solidFill>
              <a:round/>
            </a:ln>
            <a:effectLst/>
          </c:spPr>
          <c:marker>
            <c:symbol val="none"/>
          </c:marker>
          <c:cat>
            <c:strRef>
              <c:f>'Non-Senior Non-STS'!$B$4:$B$14</c:f>
              <c:strCache>
                <c:ptCount val="11"/>
                <c:pt idx="0">
                  <c:v>5y Global High Yield-B</c:v>
                </c:pt>
                <c:pt idx="1">
                  <c:v>5y UK NCF BTL RMBS-BBB</c:v>
                </c:pt>
                <c:pt idx="2">
                  <c:v>5y EUR CMBS-BBB</c:v>
                </c:pt>
                <c:pt idx="3">
                  <c:v>5y EUR CMBS-A</c:v>
                </c:pt>
                <c:pt idx="4">
                  <c:v>5y UK NCF BTL RMBS-A</c:v>
                </c:pt>
                <c:pt idx="5">
                  <c:v>5y EUR CMBS-AA</c:v>
                </c:pt>
                <c:pt idx="6">
                  <c:v>5y EUR CLO-BBB</c:v>
                </c:pt>
                <c:pt idx="7">
                  <c:v>5y EUR CLO-A</c:v>
                </c:pt>
                <c:pt idx="8">
                  <c:v>5y EUR CLO-AA</c:v>
                </c:pt>
                <c:pt idx="9">
                  <c:v>5y EUR Lev Loans-B</c:v>
                </c:pt>
                <c:pt idx="10">
                  <c:v>5y EUR High Yield-BB</c:v>
                </c:pt>
              </c:strCache>
            </c:strRef>
          </c:cat>
          <c:val>
            <c:numRef>
              <c:f>'Non-Senior Non-STS'!$G$4:$G$14</c:f>
              <c:numCache>
                <c:formatCode>0.00%</c:formatCode>
                <c:ptCount val="11"/>
                <c:pt idx="0">
                  <c:v>9.0666666666666656E-3</c:v>
                </c:pt>
                <c:pt idx="1">
                  <c:v>1.2659574468085107E-2</c:v>
                </c:pt>
                <c:pt idx="2">
                  <c:v>1.627659574468085E-2</c:v>
                </c:pt>
                <c:pt idx="3">
                  <c:v>1.6833333333333332E-2</c:v>
                </c:pt>
                <c:pt idx="4">
                  <c:v>1.9333333333333334E-2</c:v>
                </c:pt>
                <c:pt idx="5">
                  <c:v>2.6444444444444448E-2</c:v>
                </c:pt>
                <c:pt idx="6">
                  <c:v>3.1808510638297871E-2</c:v>
                </c:pt>
                <c:pt idx="7">
                  <c:v>3.5000000000000003E-2</c:v>
                </c:pt>
                <c:pt idx="8">
                  <c:v>3.8888888888888896E-2</c:v>
                </c:pt>
                <c:pt idx="9">
                  <c:v>3.9568345323741011E-2</c:v>
                </c:pt>
                <c:pt idx="10">
                  <c:v>4.2222222222222223E-2</c:v>
                </c:pt>
              </c:numCache>
            </c:numRef>
          </c:val>
          <c:smooth val="0"/>
          <c:extLst>
            <c:ext xmlns:c16="http://schemas.microsoft.com/office/drawing/2014/chart" uri="{C3380CC4-5D6E-409C-BE32-E72D297353CC}">
              <c16:uniqueId val="{00000003-F58B-4684-9F66-3F2D00C21285}"/>
            </c:ext>
          </c:extLst>
        </c:ser>
        <c:dLbls>
          <c:showLegendKey val="0"/>
          <c:showVal val="0"/>
          <c:showCatName val="0"/>
          <c:showSerName val="0"/>
          <c:showPercent val="0"/>
          <c:showBubbleSize val="0"/>
        </c:dLbls>
        <c:marker val="1"/>
        <c:smooth val="0"/>
        <c:axId val="17959695"/>
        <c:axId val="17972655"/>
      </c:lineChart>
      <c:valAx>
        <c:axId val="1617412720"/>
        <c:scaling>
          <c:orientation val="minMax"/>
          <c:max val="1"/>
        </c:scaling>
        <c:delete val="0"/>
        <c:axPos val="r"/>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GB" sz="1050" b="1"/>
                  <a:t>Capital</a:t>
                </a:r>
                <a:r>
                  <a:rPr lang="en-GB" sz="1050" b="1" baseline="0"/>
                  <a:t> Charges</a:t>
                </a:r>
                <a:endParaRPr lang="en-GB" sz="1050" b="1"/>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GB"/>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394000"/>
        <c:crosses val="max"/>
        <c:crossBetween val="between"/>
      </c:valAx>
      <c:catAx>
        <c:axId val="16173940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412720"/>
        <c:crosses val="autoZero"/>
        <c:auto val="1"/>
        <c:lblAlgn val="ctr"/>
        <c:lblOffset val="100"/>
        <c:noMultiLvlLbl val="0"/>
      </c:catAx>
      <c:valAx>
        <c:axId val="17972655"/>
        <c:scaling>
          <c:orientation val="minMax"/>
          <c:max val="0.2"/>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RAROC</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9695"/>
        <c:crosses val="autoZero"/>
        <c:crossBetween val="between"/>
      </c:valAx>
      <c:catAx>
        <c:axId val="17959695"/>
        <c:scaling>
          <c:orientation val="minMax"/>
        </c:scaling>
        <c:delete val="1"/>
        <c:axPos val="b"/>
        <c:numFmt formatCode="General" sourceLinked="1"/>
        <c:majorTickMark val="out"/>
        <c:minorTickMark val="none"/>
        <c:tickLblPos val="nextTo"/>
        <c:crossAx val="17972655"/>
        <c:crosses val="autoZero"/>
        <c:auto val="1"/>
        <c:lblAlgn val="ctr"/>
        <c:lblOffset val="100"/>
        <c:noMultiLvlLbl val="0"/>
      </c:catAx>
      <c:spPr>
        <a:noFill/>
        <a:ln>
          <a:noFill/>
        </a:ln>
        <a:effectLst>
          <a:outerShdw blurRad="50800" dist="50800" dir="5400000" sx="2000" sy="2000" algn="ctr" rotWithShape="0">
            <a:srgbClr val="000000">
              <a:alpha val="43137"/>
            </a:srgbClr>
          </a:outerShdw>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059591788471232E-2"/>
          <c:y val="5.6075681698856329E-2"/>
          <c:w val="0.80107033615449719"/>
          <c:h val="0.82669202448865564"/>
        </c:manualLayout>
      </c:layout>
      <c:barChart>
        <c:barDir val="col"/>
        <c:grouping val="clustered"/>
        <c:varyColors val="0"/>
        <c:ser>
          <c:idx val="0"/>
          <c:order val="0"/>
          <c:tx>
            <c:strRef>
              <c:f>'Non-Senior Non-STS'!$F$3</c:f>
              <c:strCache>
                <c:ptCount val="1"/>
                <c:pt idx="0">
                  <c:v>New SII SCR</c:v>
                </c:pt>
              </c:strCache>
            </c:strRef>
          </c:tx>
          <c:spPr>
            <a:pattFill prst="dkDnDiag">
              <a:fgClr>
                <a:srgbClr val="FF000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'Non-Senior Non-STS'!$B$5:$B$12</c:f>
              <c:strCache>
                <c:ptCount val="8"/>
                <c:pt idx="0">
                  <c:v>5y UK NCF BTL RMBS-BBB</c:v>
                </c:pt>
                <c:pt idx="1">
                  <c:v>5y EUR CMBS-BBB</c:v>
                </c:pt>
                <c:pt idx="2">
                  <c:v>5y EUR CMBS-A</c:v>
                </c:pt>
                <c:pt idx="3">
                  <c:v>5y UK NCF BTL RMBS-A</c:v>
                </c:pt>
                <c:pt idx="4">
                  <c:v>5y EUR CMBS-AA</c:v>
                </c:pt>
                <c:pt idx="5">
                  <c:v>5y EUR CLO-BBB</c:v>
                </c:pt>
                <c:pt idx="6">
                  <c:v>5y EUR CLO-A</c:v>
                </c:pt>
                <c:pt idx="7">
                  <c:v>5y EUR CLO-AA</c:v>
                </c:pt>
              </c:strCache>
            </c:strRef>
          </c:cat>
          <c:val>
            <c:numRef>
              <c:f>'Non-Senior Non-STS'!$F$5:$F$12</c:f>
              <c:numCache>
                <c:formatCode>0.00%</c:formatCode>
                <c:ptCount val="8"/>
                <c:pt idx="0">
                  <c:v>0.94</c:v>
                </c:pt>
                <c:pt idx="1">
                  <c:v>0.94</c:v>
                </c:pt>
                <c:pt idx="2">
                  <c:v>0.6</c:v>
                </c:pt>
                <c:pt idx="3">
                  <c:v>0.6</c:v>
                </c:pt>
                <c:pt idx="4">
                  <c:v>0.44999999999999996</c:v>
                </c:pt>
                <c:pt idx="5">
                  <c:v>0.94</c:v>
                </c:pt>
                <c:pt idx="6">
                  <c:v>0.6</c:v>
                </c:pt>
                <c:pt idx="7">
                  <c:v>0.44999999999999996</c:v>
                </c:pt>
              </c:numCache>
            </c:numRef>
          </c:val>
          <c:extLst>
            <c:ext xmlns:c16="http://schemas.microsoft.com/office/drawing/2014/chart" uri="{C3380CC4-5D6E-409C-BE32-E72D297353CC}">
              <c16:uniqueId val="{00000000-1A9C-4604-A9C7-74E8FD83CC45}"/>
            </c:ext>
          </c:extLst>
        </c:ser>
        <c:ser>
          <c:idx val="2"/>
          <c:order val="2"/>
          <c:tx>
            <c:strRef>
              <c:f>'Non-Senior Non-STS'!$H$3</c:f>
              <c:strCache>
                <c:ptCount val="1"/>
                <c:pt idx="0">
                  <c:v>CRR ERBA</c:v>
                </c:pt>
              </c:strCache>
            </c:strRef>
          </c:tx>
          <c:spPr>
            <a:solidFill>
              <a:srgbClr val="002060"/>
            </a:solidFill>
            <a:ln>
              <a:noFill/>
            </a:ln>
            <a:effectLst/>
          </c:spPr>
          <c:invertIfNegative val="0"/>
          <c:dLbls>
            <c:dLbl>
              <c:idx val="5"/>
              <c:layout>
                <c:manualLayout>
                  <c:x val="-1.3571793717418031E-5"/>
                  <c:y val="7.25795602958882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B9-411E-ABAD-0D0DC9257638}"/>
                </c:ext>
              </c:extLst>
            </c:dLbl>
            <c:dLbl>
              <c:idx val="6"/>
              <c:layout>
                <c:manualLayout>
                  <c:x val="-2.7143587434669749E-5"/>
                  <c:y val="9.086724597695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B9-411E-ABAD-0D0DC92576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'Non-Senior Non-STS'!$B$5:$B$12</c:f>
              <c:strCache>
                <c:ptCount val="8"/>
                <c:pt idx="0">
                  <c:v>5y UK NCF BTL RMBS-BBB</c:v>
                </c:pt>
                <c:pt idx="1">
                  <c:v>5y EUR CMBS-BBB</c:v>
                </c:pt>
                <c:pt idx="2">
                  <c:v>5y EUR CMBS-A</c:v>
                </c:pt>
                <c:pt idx="3">
                  <c:v>5y UK NCF BTL RMBS-A</c:v>
                </c:pt>
                <c:pt idx="4">
                  <c:v>5y EUR CMBS-AA</c:v>
                </c:pt>
                <c:pt idx="5">
                  <c:v>5y EUR CLO-BBB</c:v>
                </c:pt>
                <c:pt idx="6">
                  <c:v>5y EUR CLO-A</c:v>
                </c:pt>
                <c:pt idx="7">
                  <c:v>5y EUR CLO-AA</c:v>
                </c:pt>
              </c:strCache>
            </c:strRef>
          </c:cat>
          <c:val>
            <c:numRef>
              <c:f>'Non-Senior Non-STS'!$H$5:$H$12</c:f>
              <c:numCache>
                <c:formatCode>0.00%</c:formatCode>
                <c:ptCount val="8"/>
                <c:pt idx="0">
                  <c:v>0.248</c:v>
                </c:pt>
                <c:pt idx="1">
                  <c:v>0.248</c:v>
                </c:pt>
                <c:pt idx="2">
                  <c:v>0.14399999999999999</c:v>
                </c:pt>
                <c:pt idx="3">
                  <c:v>0.14399999999999999</c:v>
                </c:pt>
                <c:pt idx="4">
                  <c:v>9.6000000000000002E-2</c:v>
                </c:pt>
                <c:pt idx="5">
                  <c:v>0.248</c:v>
                </c:pt>
                <c:pt idx="6">
                  <c:v>0.14399999999999999</c:v>
                </c:pt>
                <c:pt idx="7">
                  <c:v>9.6000000000000002E-2</c:v>
                </c:pt>
              </c:numCache>
            </c:numRef>
          </c:val>
          <c:extLst>
            <c:ext xmlns:c16="http://schemas.microsoft.com/office/drawing/2014/chart" uri="{C3380CC4-5D6E-409C-BE32-E72D297353CC}">
              <c16:uniqueId val="{00000003-1A9C-4604-A9C7-74E8FD83CC45}"/>
            </c:ext>
          </c:extLst>
        </c:ser>
        <c:dLbls>
          <c:showLegendKey val="0"/>
          <c:showVal val="0"/>
          <c:showCatName val="0"/>
          <c:showSerName val="0"/>
          <c:showPercent val="0"/>
          <c:showBubbleSize val="0"/>
        </c:dLbls>
        <c:gapWidth val="175"/>
        <c:overlap val="-52"/>
        <c:axId val="1836348159"/>
        <c:axId val="1836345759"/>
      </c:barChart>
      <c:lineChart>
        <c:grouping val="standard"/>
        <c:varyColors val="0"/>
        <c:ser>
          <c:idx val="1"/>
          <c:order val="1"/>
          <c:tx>
            <c:strRef>
              <c:f>'Non-Senior Non-STS'!$G$3</c:f>
              <c:strCache>
                <c:ptCount val="1"/>
                <c:pt idx="0">
                  <c:v>New SII RAROC</c:v>
                </c:pt>
              </c:strCache>
            </c:strRef>
          </c:tx>
          <c:spPr>
            <a:ln w="28575" cap="rnd">
              <a:solidFill>
                <a:srgbClr val="FF5050"/>
              </a:solidFill>
              <a:round/>
            </a:ln>
            <a:effectLst/>
          </c:spPr>
          <c:marker>
            <c:symbol val="none"/>
          </c:marker>
          <c:cat>
            <c:strRef>
              <c:f>'Non-Senior Non-STS'!$B$5:$B$12</c:f>
              <c:strCache>
                <c:ptCount val="8"/>
                <c:pt idx="0">
                  <c:v>5y UK NCF BTL RMBS-BBB</c:v>
                </c:pt>
                <c:pt idx="1">
                  <c:v>5y EUR CMBS-BBB</c:v>
                </c:pt>
                <c:pt idx="2">
                  <c:v>5y EUR CMBS-A</c:v>
                </c:pt>
                <c:pt idx="3">
                  <c:v>5y UK NCF BTL RMBS-A</c:v>
                </c:pt>
                <c:pt idx="4">
                  <c:v>5y EUR CMBS-AA</c:v>
                </c:pt>
                <c:pt idx="5">
                  <c:v>5y EUR CLO-BBB</c:v>
                </c:pt>
                <c:pt idx="6">
                  <c:v>5y EUR CLO-A</c:v>
                </c:pt>
                <c:pt idx="7">
                  <c:v>5y EUR CLO-AA</c:v>
                </c:pt>
              </c:strCache>
            </c:strRef>
          </c:cat>
          <c:val>
            <c:numRef>
              <c:f>'Non-Senior Non-STS'!$G$5:$G$12</c:f>
              <c:numCache>
                <c:formatCode>0.00%</c:formatCode>
                <c:ptCount val="8"/>
                <c:pt idx="0">
                  <c:v>1.2659574468085107E-2</c:v>
                </c:pt>
                <c:pt idx="1">
                  <c:v>1.627659574468085E-2</c:v>
                </c:pt>
                <c:pt idx="2">
                  <c:v>1.6833333333333332E-2</c:v>
                </c:pt>
                <c:pt idx="3">
                  <c:v>1.9333333333333334E-2</c:v>
                </c:pt>
                <c:pt idx="4">
                  <c:v>2.6444444444444448E-2</c:v>
                </c:pt>
                <c:pt idx="5">
                  <c:v>3.1808510638297871E-2</c:v>
                </c:pt>
                <c:pt idx="6">
                  <c:v>3.5000000000000003E-2</c:v>
                </c:pt>
                <c:pt idx="7">
                  <c:v>3.8888888888888896E-2</c:v>
                </c:pt>
              </c:numCache>
            </c:numRef>
          </c:val>
          <c:smooth val="0"/>
          <c:extLst>
            <c:ext xmlns:c16="http://schemas.microsoft.com/office/drawing/2014/chart" uri="{C3380CC4-5D6E-409C-BE32-E72D297353CC}">
              <c16:uniqueId val="{00000004-1A9C-4604-A9C7-74E8FD83CC45}"/>
            </c:ext>
          </c:extLst>
        </c:ser>
        <c:ser>
          <c:idx val="3"/>
          <c:order val="3"/>
          <c:tx>
            <c:strRef>
              <c:f>'Non-Senior Non-STS'!$I$3</c:f>
              <c:strCache>
                <c:ptCount val="1"/>
                <c:pt idx="0">
                  <c:v>CRR RAROC</c:v>
                </c:pt>
              </c:strCache>
            </c:strRef>
          </c:tx>
          <c:spPr>
            <a:ln w="28575" cap="rnd">
              <a:solidFill>
                <a:schemeClr val="accent4"/>
              </a:solidFill>
              <a:round/>
            </a:ln>
            <a:effectLst/>
          </c:spPr>
          <c:marker>
            <c:symbol val="none"/>
          </c:marker>
          <c:cat>
            <c:strRef>
              <c:f>'Non-Senior Non-STS'!$B$5:$B$12</c:f>
              <c:strCache>
                <c:ptCount val="8"/>
                <c:pt idx="0">
                  <c:v>5y UK NCF BTL RMBS-BBB</c:v>
                </c:pt>
                <c:pt idx="1">
                  <c:v>5y EUR CMBS-BBB</c:v>
                </c:pt>
                <c:pt idx="2">
                  <c:v>5y EUR CMBS-A</c:v>
                </c:pt>
                <c:pt idx="3">
                  <c:v>5y UK NCF BTL RMBS-A</c:v>
                </c:pt>
                <c:pt idx="4">
                  <c:v>5y EUR CMBS-AA</c:v>
                </c:pt>
                <c:pt idx="5">
                  <c:v>5y EUR CLO-BBB</c:v>
                </c:pt>
                <c:pt idx="6">
                  <c:v>5y EUR CLO-A</c:v>
                </c:pt>
                <c:pt idx="7">
                  <c:v>5y EUR CLO-AA</c:v>
                </c:pt>
              </c:strCache>
            </c:strRef>
          </c:cat>
          <c:val>
            <c:numRef>
              <c:f>'Non-Senior Non-STS'!$I$5:$I$12</c:f>
              <c:numCache>
                <c:formatCode>0.00%</c:formatCode>
                <c:ptCount val="8"/>
                <c:pt idx="0">
                  <c:v>4.7983870967741933E-2</c:v>
                </c:pt>
                <c:pt idx="1">
                  <c:v>6.1693548387096772E-2</c:v>
                </c:pt>
                <c:pt idx="2">
                  <c:v>7.013888888888889E-2</c:v>
                </c:pt>
                <c:pt idx="3">
                  <c:v>8.0555555555555561E-2</c:v>
                </c:pt>
                <c:pt idx="4">
                  <c:v>0.12395833333333334</c:v>
                </c:pt>
                <c:pt idx="5">
                  <c:v>0.12056451612903225</c:v>
                </c:pt>
                <c:pt idx="6">
                  <c:v>0.14583333333333334</c:v>
                </c:pt>
                <c:pt idx="7">
                  <c:v>0.18229166666666669</c:v>
                </c:pt>
              </c:numCache>
            </c:numRef>
          </c:val>
          <c:smooth val="0"/>
          <c:extLst>
            <c:ext xmlns:c16="http://schemas.microsoft.com/office/drawing/2014/chart" uri="{C3380CC4-5D6E-409C-BE32-E72D297353CC}">
              <c16:uniqueId val="{00000005-1A9C-4604-A9C7-74E8FD83CC45}"/>
            </c:ext>
          </c:extLst>
        </c:ser>
        <c:dLbls>
          <c:showLegendKey val="0"/>
          <c:showVal val="0"/>
          <c:showCatName val="0"/>
          <c:showSerName val="0"/>
          <c:showPercent val="0"/>
          <c:showBubbleSize val="0"/>
        </c:dLbls>
        <c:marker val="1"/>
        <c:smooth val="0"/>
        <c:axId val="17959695"/>
        <c:axId val="17972655"/>
      </c:lineChart>
      <c:valAx>
        <c:axId val="17972655"/>
        <c:scaling>
          <c:orientation val="minMax"/>
          <c:max val="0.8"/>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RAROC</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9695"/>
        <c:crosses val="autoZero"/>
        <c:crossBetween val="between"/>
      </c:valAx>
      <c:catAx>
        <c:axId val="1795969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72655"/>
        <c:crosses val="autoZero"/>
        <c:auto val="1"/>
        <c:lblAlgn val="ctr"/>
        <c:lblOffset val="100"/>
        <c:noMultiLvlLbl val="0"/>
      </c:catAx>
      <c:valAx>
        <c:axId val="1836345759"/>
        <c:scaling>
          <c:orientation val="minMax"/>
          <c:max val="1"/>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Capital</a:t>
                </a:r>
                <a:r>
                  <a:rPr lang="en-GB" b="1" baseline="0"/>
                  <a:t> Charges</a:t>
                </a:r>
                <a:endParaRPr lang="en-GB"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GB"/>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6348159"/>
        <c:crosses val="max"/>
        <c:crossBetween val="between"/>
      </c:valAx>
      <c:catAx>
        <c:axId val="1836348159"/>
        <c:scaling>
          <c:orientation val="minMax"/>
        </c:scaling>
        <c:delete val="1"/>
        <c:axPos val="b"/>
        <c:numFmt formatCode="General" sourceLinked="1"/>
        <c:majorTickMark val="out"/>
        <c:minorTickMark val="none"/>
        <c:tickLblPos val="nextTo"/>
        <c:crossAx val="1836345759"/>
        <c:crosses val="autoZero"/>
        <c:auto val="1"/>
        <c:lblAlgn val="ctr"/>
        <c:lblOffset val="100"/>
        <c:noMultiLvlLbl val="0"/>
      </c:catAx>
      <c:spPr>
        <a:noFill/>
        <a:ln>
          <a:noFill/>
        </a:ln>
        <a:effectLst>
          <a:outerShdw blurRad="50800" dist="50800" dir="5400000" sx="2000" sy="2000" algn="ctr" rotWithShape="0">
            <a:srgbClr val="000000">
              <a:alpha val="43137"/>
            </a:srgbClr>
          </a:outerShdw>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4</xdr:col>
      <xdr:colOff>37697</xdr:colOff>
      <xdr:row>5</xdr:row>
      <xdr:rowOff>0</xdr:rowOff>
    </xdr:to>
    <xdr:pic>
      <xdr:nvPicPr>
        <xdr:cNvPr id="5" name="Picture 4" descr="AFME LOGO">
          <a:extLst>
            <a:ext uri="{FF2B5EF4-FFF2-40B4-BE49-F238E27FC236}">
              <a16:creationId xmlns:a16="http://schemas.microsoft.com/office/drawing/2014/main" id="{5BE8931C-457E-57C7-C3BC-52D6074B0725}"/>
            </a:ext>
          </a:extLst>
        </xdr:cNvPr>
        <xdr:cNvPicPr>
          <a:picLocks noChangeAspect="1"/>
        </xdr:cNvPicPr>
      </xdr:nvPicPr>
      <xdr:blipFill>
        <a:blip xmlns:r="http://schemas.openxmlformats.org/officeDocument/2006/relationships" r:embed="rId1"/>
        <a:srcRect/>
        <a:stretch>
          <a:fillRect/>
        </a:stretch>
      </xdr:blipFill>
      <xdr:spPr bwMode="auto">
        <a:xfrm>
          <a:off x="647700" y="182880"/>
          <a:ext cx="1828397" cy="731520"/>
        </a:xfrm>
        <a:prstGeom prst="rect">
          <a:avLst/>
        </a:prstGeom>
        <a:noFill/>
        <a:ln w="9525">
          <a:noFill/>
          <a:miter lim="800000"/>
          <a:headEnd/>
          <a:tailEnd/>
        </a:ln>
      </xdr:spPr>
    </xdr:pic>
    <xdr:clientData/>
  </xdr:twoCellAnchor>
  <xdr:twoCellAnchor>
    <xdr:from>
      <xdr:col>5</xdr:col>
      <xdr:colOff>0</xdr:colOff>
      <xdr:row>1</xdr:row>
      <xdr:rowOff>0</xdr:rowOff>
    </xdr:from>
    <xdr:to>
      <xdr:col>14</xdr:col>
      <xdr:colOff>448222</xdr:colOff>
      <xdr:row>5</xdr:row>
      <xdr:rowOff>9525</xdr:rowOff>
    </xdr:to>
    <xdr:sp macro="" textlink="">
      <xdr:nvSpPr>
        <xdr:cNvPr id="6" name="TextBox 5">
          <a:extLst>
            <a:ext uri="{FF2B5EF4-FFF2-40B4-BE49-F238E27FC236}">
              <a16:creationId xmlns:a16="http://schemas.microsoft.com/office/drawing/2014/main" id="{6D6F81CE-7055-4101-BC4C-C5987FED2D08}"/>
            </a:ext>
          </a:extLst>
        </xdr:cNvPr>
        <xdr:cNvSpPr txBox="1"/>
      </xdr:nvSpPr>
      <xdr:spPr>
        <a:xfrm>
          <a:off x="3048000" y="180975"/>
          <a:ext cx="5934622"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buNone/>
          </a:pPr>
          <a:r>
            <a:rPr lang="en-GB" sz="1800" b="1">
              <a:solidFill>
                <a:srgbClr val="78A22F"/>
              </a:solidFill>
              <a:effectLst/>
              <a:latin typeface="Arial" panose="020B0604020202020204" pitchFamily="34" charset="0"/>
              <a:ea typeface="Times New Roman" panose="02020603050405020304" pitchFamily="18" charset="0"/>
              <a:cs typeface="Times New Roman" panose="02020603050405020304" pitchFamily="18" charset="0"/>
            </a:rPr>
            <a:t>AFME Impact Analysis</a:t>
          </a:r>
        </a:p>
        <a:p>
          <a:pPr algn="just">
            <a:lnSpc>
              <a:spcPts val="1600"/>
            </a:lnSpc>
            <a:buNone/>
          </a:pPr>
          <a:r>
            <a:rPr lang="en-GB" sz="1200" b="1">
              <a:effectLst/>
              <a:latin typeface="+mn-lt"/>
              <a:ea typeface="Times New Roman" panose="02020603050405020304" pitchFamily="18" charset="0"/>
              <a:cs typeface="Times New Roman" panose="02020603050405020304" pitchFamily="18" charset="0"/>
            </a:rPr>
            <a:t>Commission call for feedback on amendments to the Solvency II Delegated Regulation</a:t>
          </a:r>
        </a:p>
        <a:p>
          <a:r>
            <a:rPr lang="en-GB" sz="1100"/>
            <a:t>5 September 2025</a:t>
          </a:r>
        </a:p>
      </xdr:txBody>
    </xdr:sp>
    <xdr:clientData/>
  </xdr:twoCellAnchor>
  <xdr:twoCellAnchor>
    <xdr:from>
      <xdr:col>5</xdr:col>
      <xdr:colOff>15240</xdr:colOff>
      <xdr:row>6</xdr:row>
      <xdr:rowOff>87629</xdr:rowOff>
    </xdr:from>
    <xdr:to>
      <xdr:col>14</xdr:col>
      <xdr:colOff>491490</xdr:colOff>
      <xdr:row>10</xdr:row>
      <xdr:rowOff>180974</xdr:rowOff>
    </xdr:to>
    <xdr:sp macro="" textlink="">
      <xdr:nvSpPr>
        <xdr:cNvPr id="7" name="TextBox 6">
          <a:extLst>
            <a:ext uri="{FF2B5EF4-FFF2-40B4-BE49-F238E27FC236}">
              <a16:creationId xmlns:a16="http://schemas.microsoft.com/office/drawing/2014/main" id="{849B444A-5914-4807-8667-6E41EDF2A7D5}"/>
            </a:ext>
          </a:extLst>
        </xdr:cNvPr>
        <xdr:cNvSpPr txBox="1"/>
      </xdr:nvSpPr>
      <xdr:spPr>
        <a:xfrm>
          <a:off x="3063240" y="1173479"/>
          <a:ext cx="5962650"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buNone/>
          </a:pPr>
          <a:r>
            <a:rPr lang="en-GB" sz="1100"/>
            <a:t>The Association for Financial Markets in Europe (AFME) welcomes the opportunity to provide feedback on the European Commission's draft amendments to the Solvency II Delegated Regulation. This impact analysis accompanies</a:t>
          </a:r>
          <a:r>
            <a:rPr lang="en-GB" sz="1100" baseline="0"/>
            <a:t> our consultation response. </a:t>
          </a:r>
          <a:endParaRPr lang="en-GB" sz="1100"/>
        </a:p>
      </xdr:txBody>
    </xdr:sp>
    <xdr:clientData/>
  </xdr:twoCellAnchor>
  <xdr:twoCellAnchor>
    <xdr:from>
      <xdr:col>5</xdr:col>
      <xdr:colOff>0</xdr:colOff>
      <xdr:row>12</xdr:row>
      <xdr:rowOff>0</xdr:rowOff>
    </xdr:from>
    <xdr:to>
      <xdr:col>8</xdr:col>
      <xdr:colOff>238125</xdr:colOff>
      <xdr:row>17</xdr:row>
      <xdr:rowOff>171450</xdr:rowOff>
    </xdr:to>
    <xdr:sp macro="" textlink="">
      <xdr:nvSpPr>
        <xdr:cNvPr id="9" name="TextBox 8">
          <a:extLst>
            <a:ext uri="{FF2B5EF4-FFF2-40B4-BE49-F238E27FC236}">
              <a16:creationId xmlns:a16="http://schemas.microsoft.com/office/drawing/2014/main" id="{FCD3BF51-F1BE-4569-8F50-AA1A0302C1C1}"/>
            </a:ext>
          </a:extLst>
        </xdr:cNvPr>
        <xdr:cNvSpPr txBox="1"/>
      </xdr:nvSpPr>
      <xdr:spPr>
        <a:xfrm>
          <a:off x="3048000" y="2171700"/>
          <a:ext cx="206692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AFME Contacts</a:t>
          </a:r>
          <a:endParaRPr lang="en-GB" sz="1100">
            <a:solidFill>
              <a:schemeClr val="dk1"/>
            </a:solidFill>
            <a:effectLst/>
            <a:latin typeface="+mn-lt"/>
            <a:ea typeface="+mn-ea"/>
            <a:cs typeface="+mn-cs"/>
          </a:endParaRPr>
        </a:p>
        <a:p>
          <a:pPr lvl="0"/>
          <a:r>
            <a:rPr lang="pt-BR" sz="1100">
              <a:solidFill>
                <a:schemeClr val="dk1"/>
              </a:solidFill>
              <a:effectLst/>
              <a:latin typeface="+mn-lt"/>
              <a:ea typeface="+mn-ea"/>
              <a:cs typeface="+mn-cs"/>
            </a:rPr>
            <a:t>Shaun Baddeley</a:t>
          </a:r>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Managing Director, Securitisation</a:t>
          </a:r>
          <a:br>
            <a:rPr lang="en-GB" sz="1100">
              <a:solidFill>
                <a:schemeClr val="dk1"/>
              </a:solidFill>
              <a:effectLst/>
              <a:latin typeface="+mn-lt"/>
              <a:ea typeface="+mn-ea"/>
              <a:cs typeface="+mn-cs"/>
            </a:rPr>
          </a:br>
          <a:r>
            <a:rPr lang="en-GB" sz="1100" u="sng">
              <a:solidFill>
                <a:schemeClr val="accent6">
                  <a:lumMod val="75000"/>
                </a:schemeClr>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Shaun.Baddeley@afme.eu</a:t>
          </a:r>
          <a:r>
            <a:rPr lang="en-GB" sz="1100">
              <a:solidFill>
                <a:schemeClr val="accent6">
                  <a:lumMod val="75000"/>
                </a:schemeClr>
              </a:solidFill>
              <a:effectLst/>
              <a:latin typeface="+mn-lt"/>
              <a:ea typeface="+mn-ea"/>
              <a:cs typeface="+mn-cs"/>
            </a:rPr>
            <a:t> </a:t>
          </a:r>
        </a:p>
        <a:p>
          <a:pPr lvl="0"/>
          <a:r>
            <a:rPr lang="pt-BR" sz="1100">
              <a:solidFill>
                <a:schemeClr val="dk1"/>
              </a:solidFill>
              <a:effectLst/>
              <a:latin typeface="+mn-lt"/>
              <a:ea typeface="+mn-ea"/>
              <a:cs typeface="+mn-cs"/>
            </a:rPr>
            <a:t>+44 (0)20 3828 2698</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t>
          </a:r>
        </a:p>
        <a:p>
          <a:endParaRPr lang="en-GB" sz="1100"/>
        </a:p>
      </xdr:txBody>
    </xdr:sp>
    <xdr:clientData/>
  </xdr:twoCellAnchor>
  <xdr:twoCellAnchor>
    <xdr:from>
      <xdr:col>8</xdr:col>
      <xdr:colOff>255270</xdr:colOff>
      <xdr:row>12</xdr:row>
      <xdr:rowOff>0</xdr:rowOff>
    </xdr:from>
    <xdr:to>
      <xdr:col>11</xdr:col>
      <xdr:colOff>466725</xdr:colOff>
      <xdr:row>18</xdr:row>
      <xdr:rowOff>0</xdr:rowOff>
    </xdr:to>
    <xdr:sp macro="" textlink="">
      <xdr:nvSpPr>
        <xdr:cNvPr id="10" name="TextBox 9">
          <a:extLst>
            <a:ext uri="{FF2B5EF4-FFF2-40B4-BE49-F238E27FC236}">
              <a16:creationId xmlns:a16="http://schemas.microsoft.com/office/drawing/2014/main" id="{09FE0D3F-D47C-4810-9AAC-E6CF10E06799}"/>
            </a:ext>
          </a:extLst>
        </xdr:cNvPr>
        <xdr:cNvSpPr txBox="1"/>
      </xdr:nvSpPr>
      <xdr:spPr>
        <a:xfrm>
          <a:off x="5132070" y="2171700"/>
          <a:ext cx="2040255"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 </a:t>
          </a:r>
        </a:p>
        <a:p>
          <a:r>
            <a:rPr lang="pt-BR" sz="1100">
              <a:solidFill>
                <a:schemeClr val="dk1"/>
              </a:solidFill>
              <a:effectLst/>
              <a:latin typeface="+mn-lt"/>
              <a:ea typeface="+mn-ea"/>
              <a:cs typeface="+mn-cs"/>
            </a:rPr>
            <a:t>Maria Pefkidou </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Associate Director, Securitisation</a:t>
          </a:r>
          <a:br>
            <a:rPr lang="en-GB" sz="1100">
              <a:solidFill>
                <a:schemeClr val="dk1"/>
              </a:solidFill>
              <a:effectLst/>
              <a:latin typeface="+mn-lt"/>
              <a:ea typeface="+mn-ea"/>
              <a:cs typeface="+mn-cs"/>
            </a:rPr>
          </a:br>
          <a:r>
            <a:rPr lang="en-GB" sz="1100" u="sng">
              <a:solidFill>
                <a:schemeClr val="accent6">
                  <a:lumMod val="75000"/>
                </a:schemeClr>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Maria.Pefkidou@afme.eu</a:t>
          </a:r>
          <a:r>
            <a:rPr lang="en-GB" sz="1100">
              <a:solidFill>
                <a:schemeClr val="accent6">
                  <a:lumMod val="75000"/>
                </a:schemeClr>
              </a:solidFill>
              <a:effectLst/>
              <a:latin typeface="+mn-lt"/>
              <a:ea typeface="+mn-ea"/>
              <a:cs typeface="+mn-cs"/>
            </a:rPr>
            <a:t> </a:t>
          </a:r>
        </a:p>
        <a:p>
          <a:r>
            <a:rPr lang="pt-BR" sz="1100">
              <a:solidFill>
                <a:schemeClr val="dk1"/>
              </a:solidFill>
              <a:effectLst/>
              <a:latin typeface="+mn-lt"/>
              <a:ea typeface="+mn-ea"/>
              <a:cs typeface="+mn-cs"/>
            </a:rPr>
            <a:t>+44 (0)20 3828 2707</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t>
          </a:r>
        </a:p>
        <a:p>
          <a:endParaRPr lang="en-GB" sz="1100"/>
        </a:p>
      </xdr:txBody>
    </xdr:sp>
    <xdr:clientData/>
  </xdr:twoCellAnchor>
  <xdr:twoCellAnchor>
    <xdr:from>
      <xdr:col>11</xdr:col>
      <xdr:colOff>495301</xdr:colOff>
      <xdr:row>12</xdr:row>
      <xdr:rowOff>17144</xdr:rowOff>
    </xdr:from>
    <xdr:to>
      <xdr:col>14</xdr:col>
      <xdr:colOff>514350</xdr:colOff>
      <xdr:row>17</xdr:row>
      <xdr:rowOff>171449</xdr:rowOff>
    </xdr:to>
    <xdr:sp macro="" textlink="">
      <xdr:nvSpPr>
        <xdr:cNvPr id="11" name="TextBox 10">
          <a:extLst>
            <a:ext uri="{FF2B5EF4-FFF2-40B4-BE49-F238E27FC236}">
              <a16:creationId xmlns:a16="http://schemas.microsoft.com/office/drawing/2014/main" id="{16985683-2269-439E-B3C2-1D1E4CC1FA20}"/>
            </a:ext>
          </a:extLst>
        </xdr:cNvPr>
        <xdr:cNvSpPr txBox="1"/>
      </xdr:nvSpPr>
      <xdr:spPr>
        <a:xfrm>
          <a:off x="7200901" y="2188844"/>
          <a:ext cx="1847849" cy="1059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Remi Kireche</a:t>
          </a:r>
        </a:p>
        <a:p>
          <a:r>
            <a:rPr lang="en-GB" sz="1100">
              <a:solidFill>
                <a:schemeClr val="dk1"/>
              </a:solidFill>
              <a:effectLst/>
              <a:latin typeface="+mn-lt"/>
              <a:ea typeface="+mn-ea"/>
              <a:cs typeface="+mn-cs"/>
            </a:rPr>
            <a:t>Director, </a:t>
          </a:r>
        </a:p>
        <a:p>
          <a:r>
            <a:rPr lang="en-GB" sz="1100">
              <a:solidFill>
                <a:schemeClr val="dk1"/>
              </a:solidFill>
              <a:effectLst/>
              <a:latin typeface="+mn-lt"/>
              <a:ea typeface="+mn-ea"/>
              <a:cs typeface="+mn-cs"/>
            </a:rPr>
            <a:t>Advocacy</a:t>
          </a:r>
        </a:p>
        <a:p>
          <a:r>
            <a:rPr lang="en-GB" sz="1100" u="sng">
              <a:solidFill>
                <a:schemeClr val="accent6">
                  <a:lumMod val="75000"/>
                </a:schemeClr>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Remi.Kireche@afme.eu</a:t>
          </a:r>
          <a:r>
            <a:rPr lang="en-GB" sz="1100">
              <a:solidFill>
                <a:schemeClr val="accent6">
                  <a:lumMod val="75000"/>
                </a:schemeClr>
              </a:solidFill>
              <a:effectLst/>
              <a:latin typeface="+mn-lt"/>
              <a:ea typeface="+mn-ea"/>
              <a:cs typeface="+mn-cs"/>
            </a:rPr>
            <a:t> </a:t>
          </a:r>
        </a:p>
        <a:p>
          <a:r>
            <a:rPr lang="en-GB" sz="1100">
              <a:solidFill>
                <a:schemeClr val="dk1"/>
              </a:solidFill>
              <a:effectLst/>
              <a:latin typeface="+mn-lt"/>
              <a:ea typeface="+mn-ea"/>
              <a:cs typeface="+mn-cs"/>
            </a:rPr>
            <a:t>+32 479 02 79 93</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xdr:colOff>
      <xdr:row>10</xdr:row>
      <xdr:rowOff>0</xdr:rowOff>
    </xdr:from>
    <xdr:to>
      <xdr:col>19</xdr:col>
      <xdr:colOff>452034</xdr:colOff>
      <xdr:row>15</xdr:row>
      <xdr:rowOff>30480</xdr:rowOff>
    </xdr:to>
    <xdr:sp macro="" textlink="">
      <xdr:nvSpPr>
        <xdr:cNvPr id="3" name="TextBox 2">
          <a:extLst>
            <a:ext uri="{FF2B5EF4-FFF2-40B4-BE49-F238E27FC236}">
              <a16:creationId xmlns:a16="http://schemas.microsoft.com/office/drawing/2014/main" id="{392D0DBB-547D-4425-A809-8D2D0D92528A}"/>
            </a:ext>
          </a:extLst>
        </xdr:cNvPr>
        <xdr:cNvSpPr txBox="1"/>
      </xdr:nvSpPr>
      <xdr:spPr>
        <a:xfrm>
          <a:off x="6111242" y="1828800"/>
          <a:ext cx="5938432" cy="944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a:t>Key Conclusions</a:t>
          </a:r>
          <a:r>
            <a:rPr lang="en-GB" sz="1100"/>
            <a:t>: The</a:t>
          </a:r>
          <a:r>
            <a:rPr lang="en-GB" sz="1100" baseline="0"/>
            <a:t> proposed amendments to the senior STS capital charges are positive (and now aligned with covered bonds). However, the proposed capital charges for non-senior STS and non-STS are still above the calibration derived from the historical value at risk (VaR) analysis in the 2022 AFME/RCL paper.</a:t>
          </a: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581639</xdr:colOff>
      <xdr:row>12</xdr:row>
      <xdr:rowOff>14943</xdr:rowOff>
    </xdr:from>
    <xdr:to>
      <xdr:col>6</xdr:col>
      <xdr:colOff>934</xdr:colOff>
      <xdr:row>47</xdr:row>
      <xdr:rowOff>37354</xdr:rowOff>
    </xdr:to>
    <xdr:pic>
      <xdr:nvPicPr>
        <xdr:cNvPr id="2" name="Picture 1">
          <a:extLst>
            <a:ext uri="{FF2B5EF4-FFF2-40B4-BE49-F238E27FC236}">
              <a16:creationId xmlns:a16="http://schemas.microsoft.com/office/drawing/2014/main" id="{8F4C5D5A-54DA-031B-E00D-5F55442E984F}"/>
            </a:ext>
          </a:extLst>
        </xdr:cNvPr>
        <xdr:cNvPicPr>
          <a:picLocks noChangeAspect="1"/>
        </xdr:cNvPicPr>
      </xdr:nvPicPr>
      <xdr:blipFill>
        <a:blip xmlns:r="http://schemas.openxmlformats.org/officeDocument/2006/relationships" r:embed="rId1"/>
        <a:stretch>
          <a:fillRect/>
        </a:stretch>
      </xdr:blipFill>
      <xdr:spPr>
        <a:xfrm>
          <a:off x="581639" y="2256119"/>
          <a:ext cx="6971126" cy="6559176"/>
        </a:xfrm>
        <a:prstGeom prst="rect">
          <a:avLst/>
        </a:prstGeom>
      </xdr:spPr>
    </xdr:pic>
    <xdr:clientData/>
  </xdr:twoCellAnchor>
  <xdr:twoCellAnchor>
    <xdr:from>
      <xdr:col>8</xdr:col>
      <xdr:colOff>11544</xdr:colOff>
      <xdr:row>6</xdr:row>
      <xdr:rowOff>23089</xdr:rowOff>
    </xdr:from>
    <xdr:to>
      <xdr:col>17</xdr:col>
      <xdr:colOff>457083</xdr:colOff>
      <xdr:row>22</xdr:row>
      <xdr:rowOff>7651</xdr:rowOff>
    </xdr:to>
    <xdr:sp macro="" textlink="">
      <xdr:nvSpPr>
        <xdr:cNvPr id="3" name="TextBox 2">
          <a:extLst>
            <a:ext uri="{FF2B5EF4-FFF2-40B4-BE49-F238E27FC236}">
              <a16:creationId xmlns:a16="http://schemas.microsoft.com/office/drawing/2014/main" id="{3006501D-1BB4-492D-8D33-8DBF2E26A845}"/>
            </a:ext>
          </a:extLst>
        </xdr:cNvPr>
        <xdr:cNvSpPr txBox="1"/>
      </xdr:nvSpPr>
      <xdr:spPr>
        <a:xfrm>
          <a:off x="9781363" y="1124776"/>
          <a:ext cx="5953973" cy="29223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Key Conclusions: The</a:t>
          </a:r>
          <a:r>
            <a:rPr lang="en-GB" sz="1100" baseline="0"/>
            <a:t> proposed SII capital charges for securitisation exposures are still significantly more conservative than other regions (US, Japan, Bermuda). Although the proposal does go some way in narrowing the gap, European insurers will still face a higher capital burden to invest in securitisation than their international counterparts. For example, to invest in a 5y senior A-rated CLO, European insurers will incur a 20% capital charge under the new proposal, in comparison to 2.1% (c.10x lower), 1.8% (c.11x lower) and 0.8% (c.25 times lower) for Japanese, Bermudian and US insurers, respectively. It is not the case that SII is significantly more conservative as a regulatory framework overall - the SII capital charges on non-securitisation products are relatively comparable to those in Japan, Bermuda and the US (see table). Rather, the conservatism (relative to other regions) of the EU's SII framework seems to be somewhat isolated to securitisation.</a:t>
          </a:r>
        </a:p>
        <a:p>
          <a:endParaRPr lang="en-GB" sz="1100" baseline="0"/>
        </a:p>
        <a:p>
          <a:r>
            <a:rPr lang="en-GB" sz="1100"/>
            <a:t>We</a:t>
          </a:r>
          <a:r>
            <a:rPr lang="en-GB" sz="1100" baseline="0"/>
            <a:t> see that in the US and Bermuda, where capital requirements on securitisation investments are significantly lower than in Europe, life insurers invest a much higher proportion of their portfolio into securitisation (in 2022: 18% in Bermuda and 16% in the US, compared to 2% in Europe). This provides further evidence that capital requirements </a:t>
          </a:r>
          <a:r>
            <a:rPr lang="en-GB" sz="1100" u="sng" baseline="0"/>
            <a:t>do</a:t>
          </a:r>
          <a:r>
            <a:rPr lang="en-GB" sz="1100" baseline="0"/>
            <a:t> contribute to the investment behaviour of insurers. </a:t>
          </a: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21</xdr:row>
      <xdr:rowOff>1</xdr:rowOff>
    </xdr:from>
    <xdr:to>
      <xdr:col>8</xdr:col>
      <xdr:colOff>9525</xdr:colOff>
      <xdr:row>24</xdr:row>
      <xdr:rowOff>173182</xdr:rowOff>
    </xdr:to>
    <xdr:sp macro="" textlink="">
      <xdr:nvSpPr>
        <xdr:cNvPr id="2" name="TextBox 1">
          <a:extLst>
            <a:ext uri="{FF2B5EF4-FFF2-40B4-BE49-F238E27FC236}">
              <a16:creationId xmlns:a16="http://schemas.microsoft.com/office/drawing/2014/main" id="{37EF5884-C05B-6955-6962-41775651FC35}"/>
            </a:ext>
          </a:extLst>
        </xdr:cNvPr>
        <xdr:cNvSpPr txBox="1"/>
      </xdr:nvSpPr>
      <xdr:spPr>
        <a:xfrm>
          <a:off x="1443086" y="3838865"/>
          <a:ext cx="10429394" cy="721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Key Conclusions: Biggest benefit of proposed capital charges are to senior securitisations (see differential column). Senior CLO RAROCs rise above lower-rated</a:t>
          </a:r>
          <a:r>
            <a:rPr lang="en-GB" sz="1100" baseline="0"/>
            <a:t> </a:t>
          </a:r>
          <a:r>
            <a:rPr lang="en-GB" sz="1100"/>
            <a:t>underlying assets (Lev loans,</a:t>
          </a:r>
          <a:r>
            <a:rPr lang="en-GB" sz="1100" baseline="0"/>
            <a:t> HY</a:t>
          </a:r>
          <a:r>
            <a:rPr lang="en-GB" sz="1100"/>
            <a:t>). Senior STS RMBS RAROCs increase, but they are still far lower than investing in whole mortgage loan pools -</a:t>
          </a:r>
          <a:r>
            <a:rPr lang="en-GB" sz="1100" baseline="0"/>
            <a:t> even with the proposed increase in capital charges on mortgages</a:t>
          </a:r>
          <a:r>
            <a:rPr lang="en-GB" sz="1100"/>
            <a:t>. Limited benefit to non-senior non-STS. Some benefit</a:t>
          </a:r>
          <a:r>
            <a:rPr lang="en-GB" sz="1100" baseline="0"/>
            <a:t> </a:t>
          </a:r>
          <a:r>
            <a:rPr lang="en-GB" sz="1100"/>
            <a:t>to non-senior STS.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1075489</xdr:colOff>
      <xdr:row>13</xdr:row>
      <xdr:rowOff>14204</xdr:rowOff>
    </xdr:from>
    <xdr:to>
      <xdr:col>8</xdr:col>
      <xdr:colOff>714349</xdr:colOff>
      <xdr:row>43</xdr:row>
      <xdr:rowOff>174684</xdr:rowOff>
    </xdr:to>
    <xdr:graphicFrame macro="">
      <xdr:nvGraphicFramePr>
        <xdr:cNvPr id="2" name="Chart 1">
          <a:extLst>
            <a:ext uri="{FF2B5EF4-FFF2-40B4-BE49-F238E27FC236}">
              <a16:creationId xmlns:a16="http://schemas.microsoft.com/office/drawing/2014/main" id="{D5400B55-3FE6-4678-9602-7AF7875903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1009650</xdr:colOff>
      <xdr:row>13</xdr:row>
      <xdr:rowOff>0</xdr:rowOff>
    </xdr:from>
    <xdr:to>
      <xdr:col>16</xdr:col>
      <xdr:colOff>642327</xdr:colOff>
      <xdr:row>40</xdr:row>
      <xdr:rowOff>93052</xdr:rowOff>
    </xdr:to>
    <xdr:graphicFrame macro="">
      <xdr:nvGraphicFramePr>
        <xdr:cNvPr id="3" name="Chart 2">
          <a:extLst>
            <a:ext uri="{FF2B5EF4-FFF2-40B4-BE49-F238E27FC236}">
              <a16:creationId xmlns:a16="http://schemas.microsoft.com/office/drawing/2014/main" id="{721E8871-5EE2-4EAF-ABF8-E7C5F7085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xdr:row>
      <xdr:rowOff>0</xdr:rowOff>
    </xdr:from>
    <xdr:to>
      <xdr:col>15</xdr:col>
      <xdr:colOff>1064846</xdr:colOff>
      <xdr:row>10</xdr:row>
      <xdr:rowOff>9769</xdr:rowOff>
    </xdr:to>
    <xdr:sp macro="" textlink="">
      <xdr:nvSpPr>
        <xdr:cNvPr id="4" name="TextBox 3">
          <a:extLst>
            <a:ext uri="{FF2B5EF4-FFF2-40B4-BE49-F238E27FC236}">
              <a16:creationId xmlns:a16="http://schemas.microsoft.com/office/drawing/2014/main" id="{F48BBE3B-DB73-49A0-B516-4D0334A9277C}"/>
            </a:ext>
          </a:extLst>
        </xdr:cNvPr>
        <xdr:cNvSpPr txBox="1"/>
      </xdr:nvSpPr>
      <xdr:spPr>
        <a:xfrm>
          <a:off x="12475308" y="371231"/>
          <a:ext cx="6486769" cy="14946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Key Conclusions: The</a:t>
          </a:r>
          <a:r>
            <a:rPr lang="en-GB" sz="1100" baseline="0"/>
            <a:t> proposed capital charges on senior STS are aligned with covered bonds, meaning that the resulting RAROCs achieved by insurers will be purely driven by risk-adjusted spreads. Given that AAA STS RMBS spreads are higher than AAA covered bonds, investing in the RMBS will therefore be more attractive than the covered bond from a RAROC perspective.</a:t>
          </a:r>
        </a:p>
        <a:p>
          <a:endParaRPr lang="en-GB" sz="1100" baseline="0"/>
        </a:p>
        <a:p>
          <a:r>
            <a:rPr lang="en-GB" sz="1100" baseline="0"/>
            <a:t>Even though the SII proposal seeks to increase the capital charge for whole loan mortgage pools, mortgage loans will still yield a higher RAROC than senior STS RMBS positions, albeit the RAROC differential will fall.</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2808</xdr:colOff>
      <xdr:row>7</xdr:row>
      <xdr:rowOff>185158</xdr:rowOff>
    </xdr:from>
    <xdr:to>
      <xdr:col>6</xdr:col>
      <xdr:colOff>1074929</xdr:colOff>
      <xdr:row>35</xdr:row>
      <xdr:rowOff>171516</xdr:rowOff>
    </xdr:to>
    <xdr:graphicFrame macro="">
      <xdr:nvGraphicFramePr>
        <xdr:cNvPr id="2" name="Chart 1">
          <a:extLst>
            <a:ext uri="{FF2B5EF4-FFF2-40B4-BE49-F238E27FC236}">
              <a16:creationId xmlns:a16="http://schemas.microsoft.com/office/drawing/2014/main" id="{C53FCE38-BF7C-47AF-B6BD-A1C71EF83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532818</xdr:colOff>
      <xdr:row>1</xdr:row>
      <xdr:rowOff>178349</xdr:rowOff>
    </xdr:from>
    <xdr:to>
      <xdr:col>9</xdr:col>
      <xdr:colOff>1076106</xdr:colOff>
      <xdr:row>7</xdr:row>
      <xdr:rowOff>158750</xdr:rowOff>
    </xdr:to>
    <xdr:sp macro="" textlink="">
      <xdr:nvSpPr>
        <xdr:cNvPr id="3" name="TextBox 2">
          <a:extLst>
            <a:ext uri="{FF2B5EF4-FFF2-40B4-BE49-F238E27FC236}">
              <a16:creationId xmlns:a16="http://schemas.microsoft.com/office/drawing/2014/main" id="{5DB5E6A9-60BE-4A28-B128-BD99A289508D}"/>
            </a:ext>
          </a:extLst>
        </xdr:cNvPr>
        <xdr:cNvSpPr txBox="1"/>
      </xdr:nvSpPr>
      <xdr:spPr>
        <a:xfrm>
          <a:off x="8827506" y="360912"/>
          <a:ext cx="2718163" cy="9725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Key Conclusion: The proposal</a:t>
          </a:r>
          <a:r>
            <a:rPr lang="en-GB" sz="1100" baseline="0"/>
            <a:t> lowers the capital charge on non-senior STS to a moderate extent, which results in some RAROC benefit.</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11149</xdr:colOff>
      <xdr:row>12</xdr:row>
      <xdr:rowOff>5538</xdr:rowOff>
    </xdr:from>
    <xdr:to>
      <xdr:col>8</xdr:col>
      <xdr:colOff>732851</xdr:colOff>
      <xdr:row>39</xdr:row>
      <xdr:rowOff>101765</xdr:rowOff>
    </xdr:to>
    <xdr:graphicFrame macro="">
      <xdr:nvGraphicFramePr>
        <xdr:cNvPr id="2" name="Chart 1">
          <a:extLst>
            <a:ext uri="{FF2B5EF4-FFF2-40B4-BE49-F238E27FC236}">
              <a16:creationId xmlns:a16="http://schemas.microsoft.com/office/drawing/2014/main" id="{84349761-8764-4AF2-AD70-31C47965BD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981666</xdr:colOff>
      <xdr:row>12</xdr:row>
      <xdr:rowOff>11223</xdr:rowOff>
    </xdr:from>
    <xdr:to>
      <xdr:col>16</xdr:col>
      <xdr:colOff>614343</xdr:colOff>
      <xdr:row>40</xdr:row>
      <xdr:rowOff>71565</xdr:rowOff>
    </xdr:to>
    <xdr:graphicFrame macro="">
      <xdr:nvGraphicFramePr>
        <xdr:cNvPr id="3" name="Chart 2">
          <a:extLst>
            <a:ext uri="{FF2B5EF4-FFF2-40B4-BE49-F238E27FC236}">
              <a16:creationId xmlns:a16="http://schemas.microsoft.com/office/drawing/2014/main" id="{74A73E20-EBB0-4554-9351-55554098A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545448</xdr:colOff>
      <xdr:row>2</xdr:row>
      <xdr:rowOff>146540</xdr:rowOff>
    </xdr:from>
    <xdr:to>
      <xdr:col>14</xdr:col>
      <xdr:colOff>1074615</xdr:colOff>
      <xdr:row>8</xdr:row>
      <xdr:rowOff>40705</xdr:rowOff>
    </xdr:to>
    <xdr:sp macro="" textlink="">
      <xdr:nvSpPr>
        <xdr:cNvPr id="4" name="TextBox 3">
          <a:extLst>
            <a:ext uri="{FF2B5EF4-FFF2-40B4-BE49-F238E27FC236}">
              <a16:creationId xmlns:a16="http://schemas.microsoft.com/office/drawing/2014/main" id="{443854A3-17CB-439D-A986-7AA8BA0D05CB}"/>
            </a:ext>
          </a:extLst>
        </xdr:cNvPr>
        <xdr:cNvSpPr txBox="1"/>
      </xdr:nvSpPr>
      <xdr:spPr>
        <a:xfrm>
          <a:off x="11511410" y="521027"/>
          <a:ext cx="5942949" cy="1017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Key Conclusions: The proposed</a:t>
          </a:r>
          <a:r>
            <a:rPr lang="en-GB" sz="1100" baseline="0"/>
            <a:t> capital charges on senior non-STS are lower than the current framework, which drives RAROCs up, and more closely aligns them with the underlying product.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1085850</xdr:colOff>
      <xdr:row>17</xdr:row>
      <xdr:rowOff>0</xdr:rowOff>
    </xdr:from>
    <xdr:to>
      <xdr:col>15</xdr:col>
      <xdr:colOff>342900</xdr:colOff>
      <xdr:row>46</xdr:row>
      <xdr:rowOff>9525</xdr:rowOff>
    </xdr:to>
    <xdr:graphicFrame macro="">
      <xdr:nvGraphicFramePr>
        <xdr:cNvPr id="2" name="Chart 1">
          <a:extLst>
            <a:ext uri="{FF2B5EF4-FFF2-40B4-BE49-F238E27FC236}">
              <a16:creationId xmlns:a16="http://schemas.microsoft.com/office/drawing/2014/main" id="{B27617DB-CE9F-4037-B812-CE10523BE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222250</xdr:colOff>
      <xdr:row>46</xdr:row>
      <xdr:rowOff>174624</xdr:rowOff>
    </xdr:from>
    <xdr:to>
      <xdr:col>15</xdr:col>
      <xdr:colOff>92075</xdr:colOff>
      <xdr:row>75</xdr:row>
      <xdr:rowOff>165100</xdr:rowOff>
    </xdr:to>
    <xdr:graphicFrame macro="">
      <xdr:nvGraphicFramePr>
        <xdr:cNvPr id="3" name="Chart 2">
          <a:extLst>
            <a:ext uri="{FF2B5EF4-FFF2-40B4-BE49-F238E27FC236}">
              <a16:creationId xmlns:a16="http://schemas.microsoft.com/office/drawing/2014/main" id="{56CBF19B-904F-4798-A8DC-E8F36012F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321733</xdr:colOff>
      <xdr:row>2</xdr:row>
      <xdr:rowOff>16934</xdr:rowOff>
    </xdr:from>
    <xdr:to>
      <xdr:col>11</xdr:col>
      <xdr:colOff>869437</xdr:colOff>
      <xdr:row>14</xdr:row>
      <xdr:rowOff>142240</xdr:rowOff>
    </xdr:to>
    <xdr:sp macro="" textlink="">
      <xdr:nvSpPr>
        <xdr:cNvPr id="4" name="TextBox 3">
          <a:extLst>
            <a:ext uri="{FF2B5EF4-FFF2-40B4-BE49-F238E27FC236}">
              <a16:creationId xmlns:a16="http://schemas.microsoft.com/office/drawing/2014/main" id="{5A568630-8293-4CE3-A95A-321442CDB21A}"/>
            </a:ext>
          </a:extLst>
        </xdr:cNvPr>
        <xdr:cNvSpPr txBox="1"/>
      </xdr:nvSpPr>
      <xdr:spPr>
        <a:xfrm>
          <a:off x="10796693" y="382694"/>
          <a:ext cx="2681304" cy="2319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Key Conclusion: The proposal</a:t>
          </a:r>
          <a:r>
            <a:rPr lang="en-GB" sz="1100" baseline="0"/>
            <a:t> lowers the capital charge on non-senior non-STS, although for ratings lower than A, the decrease is not significant. As such, there is limited RAROC benefit.</a:t>
          </a:r>
        </a:p>
        <a:p>
          <a:r>
            <a:rPr lang="en-GB" sz="1100" baseline="0"/>
            <a:t> </a:t>
          </a:r>
        </a:p>
        <a:p>
          <a:r>
            <a:rPr lang="en-GB" sz="1100" baseline="0"/>
            <a:t>The capital charge of a BB rated leveraged loan remains half that of a AA rated note of a CLO fund.</a:t>
          </a:r>
        </a:p>
        <a:p>
          <a:endParaRPr lang="en-GB" sz="1100" baseline="0"/>
        </a:p>
        <a:p>
          <a:r>
            <a:rPr lang="en-GB" sz="1100" baseline="0"/>
            <a:t>The differential between bank and insurance capital remains substantial.</a:t>
          </a:r>
        </a:p>
        <a:p>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C87EC65-79E6-4BDE-BA3C-79E1991B6289}" name="Table7" displayName="Table7" ref="B2:G10" totalsRowShown="0">
  <autoFilter ref="B2:G10" xr:uid="{0C87EC65-79E6-4BDE-BA3C-79E1991B6289}"/>
  <tableColumns count="6">
    <tableColumn id="1" xr3:uid="{829C6F55-C295-4330-B660-C032B600632B}" name="Product"/>
    <tableColumn id="2" xr3:uid="{53A97957-BF2E-4D0F-925B-DAEE4191B908}" name="US RBC" dataDxfId="36"/>
    <tableColumn id="3" xr3:uid="{95F48C6A-A651-4746-9E4A-EEEE5E9AD7F7}" name="Bermuda BSCR" dataDxfId="35"/>
    <tableColumn id="4" xr3:uid="{3C039706-99E9-4EA0-9573-F20C61B28498}" name="Japan New Regulation" dataDxfId="34"/>
    <tableColumn id="5" xr3:uid="{20391ABF-D765-4FF2-8A31-E752A6348A50}" name="Europe SII Current" dataDxfId="33"/>
    <tableColumn id="6" xr3:uid="{C49A9487-1FD7-4C5E-8251-45CA29FB5BE3}" name="Europe SII Proposed" dataDxfId="3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033770-2AD7-45D4-84D5-DF4D661ADC42}" name="Table1" displayName="Table1" ref="B2:F19" totalsRowShown="0" headerRowDxfId="31">
  <autoFilter ref="B2:F19" xr:uid="{2C033770-2AD7-45D4-84D5-DF4D661ADC42}"/>
  <sortState xmlns:xlrd2="http://schemas.microsoft.com/office/spreadsheetml/2017/richdata2" ref="B3:F19">
    <sortCondition ref="F2:F19"/>
  </sortState>
  <tableColumns count="5">
    <tableColumn id="1" xr3:uid="{D057FB96-6D00-4AA2-B426-89D8BC64CA5A}" name="Assumption" dataDxfId="30"/>
    <tableColumn id="2" xr3:uid="{DC71614A-E0EC-4878-AC71-F8FCFF18C642}" name="Securitisation Product "/>
    <tableColumn id="3" xr3:uid="{9D9F0803-6684-4CAF-8499-189F30975256}" name="Old SII RAROC" dataDxfId="29"/>
    <tableColumn id="4" xr3:uid="{019779AE-BF7D-4ABB-BCEE-1B378B75CFC4}" name="New SII RAROC" dataDxfId="28" dataCellStyle="Percent"/>
    <tableColumn id="5" xr3:uid="{4DB3A565-556E-447E-B4FA-81853196FC66}" name="Differential (%)" dataDxfId="27">
      <calculatedColumnFormula>Table1[[#This Row],[New SII RAROC]]-Table1[[#This Row],[Old SII RAROC]]</calculatedColumnFormula>
    </tableColumn>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AF7627-0AAE-4D5E-B65B-26AF32799AC9}" name="Table2" displayName="Table2" ref="H2:I11" totalsRowShown="0" headerRowDxfId="26">
  <autoFilter ref="H2:I11" xr:uid="{D1AF7627-0AAE-4D5E-B65B-26AF32799AC9}"/>
  <sortState xmlns:xlrd2="http://schemas.microsoft.com/office/spreadsheetml/2017/richdata2" ref="H3:I11">
    <sortCondition ref="I2:I11"/>
  </sortState>
  <tableColumns count="2">
    <tableColumn id="1" xr3:uid="{C9BEF91B-BB55-4AFD-854D-601130959667}" name="Other Product"/>
    <tableColumn id="2" xr3:uid="{B15BD908-A937-4529-984E-D4F2F97A8F7F}" name="(New) SII RAROC" dataDxfId="25"/>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248C17-4000-46D0-A120-FC9470DA0C30}" name="Table3" displayName="Table3" ref="B3:I10" totalsRowShown="0" dataDxfId="24" dataCellStyle="Percent">
  <autoFilter ref="B3:I10" xr:uid="{0C248C17-4000-46D0-A120-FC9470DA0C30}"/>
  <sortState xmlns:xlrd2="http://schemas.microsoft.com/office/spreadsheetml/2017/richdata2" ref="B4:I10">
    <sortCondition ref="G3:G10"/>
  </sortState>
  <tableColumns count="8">
    <tableColumn id="1" xr3:uid="{9050A452-7046-425F-9564-44AC33CD4F6D}" name="Product"/>
    <tableColumn id="2" xr3:uid="{9AD10F42-BD16-4883-810B-1555461DB4B2}" name="Spread minus EL (%)" dataDxfId="23"/>
    <tableColumn id="3" xr3:uid="{7E583957-8CB2-4164-A70D-B6A3F96DB146}" name="SII SCR" dataDxfId="22"/>
    <tableColumn id="4" xr3:uid="{6E043A32-F759-44DA-8665-EB64F3379AB3}" name="SII RAROC" dataDxfId="21">
      <calculatedColumnFormula>(C4/D4)</calculatedColumnFormula>
    </tableColumn>
    <tableColumn id="5" xr3:uid="{3FD5A526-AB40-4FBF-A8CC-413D3D42EA48}" name="New SII SCR" dataDxfId="20" dataCellStyle="Percent"/>
    <tableColumn id="6" xr3:uid="{82639A22-E347-4875-BDA0-777CCE4C8F2A}" name="New SII RAROC" dataDxfId="19" dataCellStyle="Percent">
      <calculatedColumnFormula>C4/F4</calculatedColumnFormula>
    </tableColumn>
    <tableColumn id="7" xr3:uid="{F14B7E73-2B3A-4D2E-AF6A-6EDD97D1723F}" name="CRR ERBA" dataDxfId="18"/>
    <tableColumn id="8" xr3:uid="{99A03415-2134-47E2-9303-3C1655A37DAB}" name="CRR RAROC" dataDxfId="17" dataCellStyle="Percent"/>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493F28-2516-4E84-9CD3-7810A3794AC7}" name="Table4" displayName="Table4" ref="B3:G5" totalsRowShown="0" dataDxfId="16" dataCellStyle="Percent">
  <autoFilter ref="B3:G5" xr:uid="{41493F28-2516-4E84-9CD3-7810A3794AC7}"/>
  <sortState xmlns:xlrd2="http://schemas.microsoft.com/office/spreadsheetml/2017/richdata2" ref="B4:G5">
    <sortCondition descending="1" ref="F3:F5"/>
  </sortState>
  <tableColumns count="6">
    <tableColumn id="1" xr3:uid="{8BC95868-B592-40E3-823B-AEAD52DB812D}" name="Product"/>
    <tableColumn id="2" xr3:uid="{0E559B53-8B8F-45A1-B3C0-ADD92B93E32B}" name="Spread minus EL (%)" dataDxfId="15"/>
    <tableColumn id="3" xr3:uid="{12E6F6DB-458E-4E78-B8A8-C66FD136BA8F}" name="SII SCR" dataDxfId="14">
      <calculatedColumnFormula>0.046*3</calculatedColumnFormula>
    </tableColumn>
    <tableColumn id="4" xr3:uid="{09EBF398-454D-46C3-B0E0-9F33BC8C2882}" name="SII RAROC" dataDxfId="13">
      <calculatedColumnFormula>(C4/D4)</calculatedColumnFormula>
    </tableColumn>
    <tableColumn id="5" xr3:uid="{E4D1D770-18BF-4114-984C-D9ED6A94AB10}" name="New SII SCR" dataDxfId="12" dataCellStyle="Percent">
      <calculatedColumnFormula>0.04*3</calculatedColumnFormula>
    </tableColumn>
    <tableColumn id="6" xr3:uid="{5808DB61-1984-4E9B-990B-F88F7672D457}" name="New SII RAROC" dataDxfId="11" dataCellStyle="Percent">
      <calculatedColumnFormula>C4/F4</calculatedColumnFormula>
    </tableColumn>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77B0079-7E1E-465F-B13C-E16CECA0251B}" name="Table5" displayName="Table5" ref="B3:I9" totalsRowShown="0">
  <autoFilter ref="B3:I9" xr:uid="{B77B0079-7E1E-465F-B13C-E16CECA0251B}"/>
  <sortState xmlns:xlrd2="http://schemas.microsoft.com/office/spreadsheetml/2017/richdata2" ref="B4:I9">
    <sortCondition ref="G3:G9"/>
  </sortState>
  <tableColumns count="8">
    <tableColumn id="1" xr3:uid="{A554D722-7D3E-4F43-9565-E86A941C9E68}" name="Product"/>
    <tableColumn id="2" xr3:uid="{93698B0B-3B79-440C-A057-16F07C5655FA}" name="Spread minus EL (%)" dataDxfId="10" dataCellStyle="Percent"/>
    <tableColumn id="3" xr3:uid="{FFCB39E8-C692-4274-8898-4FB1D3D165CB}" name="SII SCR" dataDxfId="9"/>
    <tableColumn id="4" xr3:uid="{FD9C3C50-B8D9-42BD-9877-33E267A7D987}" name="SII RAROC" dataDxfId="8">
      <calculatedColumnFormula>(C4/D4)</calculatedColumnFormula>
    </tableColumn>
    <tableColumn id="5" xr3:uid="{02A97056-46EB-4970-A51D-DAD944A59057}" name="New SII SCR"/>
    <tableColumn id="6" xr3:uid="{44ADF2C7-E0F1-4C74-B7E2-8375CA7C9F4B}" name="New SII RAROC" dataDxfId="7" dataCellStyle="Percent">
      <calculatedColumnFormula>C4/F4</calculatedColumnFormula>
    </tableColumn>
    <tableColumn id="7" xr3:uid="{C859D34B-F5C7-4D14-834B-16DF24B61AFA}" name="CRR ERBA" dataDxfId="6"/>
    <tableColumn id="8" xr3:uid="{1A67B75F-4731-417C-9123-B5F4C523A425}" name="CRR RAROC" dataDxfId="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19338A8-A399-43C8-863E-A5FA97D4ADB0}" name="Table6" displayName="Table6" ref="B3:I14" totalsRowShown="0">
  <autoFilter ref="B3:I14" xr:uid="{D19338A8-A399-43C8-863E-A5FA97D4ADB0}"/>
  <sortState xmlns:xlrd2="http://schemas.microsoft.com/office/spreadsheetml/2017/richdata2" ref="B4:I14">
    <sortCondition ref="G3:G14"/>
  </sortState>
  <tableColumns count="8">
    <tableColumn id="1" xr3:uid="{10C894E1-39CE-47D7-AF99-315B33B448D1}" name="Product"/>
    <tableColumn id="2" xr3:uid="{D75DBA7A-9BE2-4BF3-A3A7-7091DB39ABDE}" name="Spread minus EL (%)" dataDxfId="4"/>
    <tableColumn id="3" xr3:uid="{89D385F5-EEA9-4EA7-A74E-2C7FC6F32B72}" name="SII SCR" dataDxfId="3"/>
    <tableColumn id="4" xr3:uid="{8DD4C9A1-A433-4D2E-878B-E564E3EF0458}" name="SII RAROC" dataDxfId="2">
      <calculatedColumnFormula>(C4/D4)</calculatedColumnFormula>
    </tableColumn>
    <tableColumn id="5" xr3:uid="{0F6CAA1F-409B-46EF-A930-31EDF1D9ACB5}" name="New SII SCR" dataDxfId="1"/>
    <tableColumn id="6" xr3:uid="{FD29888A-4F24-4FF6-B5B1-097A92922549}" name="New SII RAROC" dataDxfId="0" dataCellStyle="Percent">
      <calculatedColumnFormula>C4/F4</calculatedColumnFormula>
    </tableColumn>
    <tableColumn id="7" xr3:uid="{F6EA97FF-210F-49CB-80F9-767E7B2824D0}" name="CRR ERBA"/>
    <tableColumn id="8" xr3:uid="{FC93682A-0279-43A1-B76C-9F0B1B762B5D}" name="CRR RAROC"/>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36EA6-F338-4385-9B84-53415A08F344}">
  <dimension ref="A1"/>
  <sheetViews>
    <sheetView tabSelected="1" workbookViewId="0">
      <selection activeCell="Q21" sqref="Q21"/>
    </sheetView>
  </sheetViews>
  <sheetFormatPr defaultRowHeight="14.4" x14ac:dyDescent="0.3"/>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302F6-B887-4706-AC43-586AA5FFF8C1}">
  <dimension ref="B2:I18"/>
  <sheetViews>
    <sheetView zoomScaleNormal="100" workbookViewId="0">
      <selection activeCell="L23" sqref="L23"/>
    </sheetView>
  </sheetViews>
  <sheetFormatPr defaultRowHeight="14.4" x14ac:dyDescent="0.3"/>
  <cols>
    <col min="1" max="1" width="7.5546875" customWidth="1"/>
    <col min="2" max="2" width="10.44140625" customWidth="1"/>
  </cols>
  <sheetData>
    <row r="2" spans="2:9" x14ac:dyDescent="0.3">
      <c r="B2" s="5" t="s">
        <v>0</v>
      </c>
      <c r="C2" s="5"/>
    </row>
    <row r="3" spans="2:9" x14ac:dyDescent="0.3">
      <c r="C3" t="s">
        <v>1</v>
      </c>
      <c r="D3" t="s">
        <v>2</v>
      </c>
      <c r="E3" t="s">
        <v>3</v>
      </c>
      <c r="F3" t="s">
        <v>4</v>
      </c>
      <c r="G3" t="s">
        <v>5</v>
      </c>
      <c r="H3" t="s">
        <v>6</v>
      </c>
      <c r="I3" t="s">
        <v>7</v>
      </c>
    </row>
    <row r="4" spans="2:9" x14ac:dyDescent="0.3">
      <c r="B4" t="s">
        <v>8</v>
      </c>
      <c r="C4" s="1">
        <v>7.0000000000000001E-3</v>
      </c>
      <c r="D4" s="1">
        <v>8.9999999999999993E-3</v>
      </c>
      <c r="E4" s="1">
        <v>1.4E-2</v>
      </c>
      <c r="F4" s="1">
        <v>2.5000000000000001E-2</v>
      </c>
      <c r="G4" s="1">
        <v>4.4999999999999998E-2</v>
      </c>
      <c r="H4" s="1">
        <v>7.4999999999999997E-2</v>
      </c>
      <c r="I4" s="1">
        <v>7.4999999999999997E-2</v>
      </c>
    </row>
    <row r="5" spans="2:9" x14ac:dyDescent="0.3">
      <c r="B5" t="s">
        <v>9</v>
      </c>
      <c r="C5" s="1">
        <v>8.9999999999999993E-3</v>
      </c>
      <c r="D5" s="1">
        <v>1.2E-2</v>
      </c>
      <c r="E5" s="1">
        <v>1.7999999999999999E-2</v>
      </c>
      <c r="F5" s="1">
        <v>3.2000000000000001E-2</v>
      </c>
      <c r="G5" s="1">
        <v>5.8000000000000003E-2</v>
      </c>
      <c r="H5" s="1">
        <v>9.7000000000000003E-2</v>
      </c>
      <c r="I5" s="1">
        <v>9.7000000000000003E-2</v>
      </c>
    </row>
    <row r="6" spans="2:9" x14ac:dyDescent="0.3">
      <c r="B6" t="s">
        <v>10</v>
      </c>
      <c r="C6" s="10">
        <f>C4-C5</f>
        <v>-1.9999999999999992E-3</v>
      </c>
      <c r="D6" s="10">
        <f t="shared" ref="D6:I6" si="0">D4-D5</f>
        <v>-3.0000000000000009E-3</v>
      </c>
      <c r="E6" s="10">
        <f t="shared" si="0"/>
        <v>-3.9999999999999983E-3</v>
      </c>
      <c r="F6" s="10">
        <f t="shared" si="0"/>
        <v>-6.9999999999999993E-3</v>
      </c>
      <c r="G6" s="10">
        <f t="shared" si="0"/>
        <v>-1.3000000000000005E-2</v>
      </c>
      <c r="H6" s="10">
        <f t="shared" si="0"/>
        <v>-2.2000000000000006E-2</v>
      </c>
      <c r="I6" s="10">
        <f t="shared" si="0"/>
        <v>-2.2000000000000006E-2</v>
      </c>
    </row>
    <row r="8" spans="2:9" x14ac:dyDescent="0.3">
      <c r="B8" s="5" t="s">
        <v>11</v>
      </c>
      <c r="C8" s="5"/>
    </row>
    <row r="9" spans="2:9" x14ac:dyDescent="0.3">
      <c r="C9" t="s">
        <v>1</v>
      </c>
      <c r="D9" t="s">
        <v>2</v>
      </c>
      <c r="E9" t="s">
        <v>3</v>
      </c>
      <c r="F9" t="s">
        <v>4</v>
      </c>
      <c r="G9" t="s">
        <v>5</v>
      </c>
      <c r="H9" t="s">
        <v>12</v>
      </c>
      <c r="I9" t="s">
        <v>7</v>
      </c>
    </row>
    <row r="10" spans="2:9" x14ac:dyDescent="0.3">
      <c r="B10" t="s">
        <v>13</v>
      </c>
      <c r="C10" s="3">
        <v>0.02</v>
      </c>
      <c r="D10" s="1">
        <v>2.5999999999999999E-2</v>
      </c>
      <c r="E10" s="3">
        <v>0.04</v>
      </c>
      <c r="F10" s="1">
        <v>7.0999999999999994E-2</v>
      </c>
      <c r="G10" s="1">
        <v>0.127</v>
      </c>
      <c r="H10" s="1">
        <v>0.21299999999999999</v>
      </c>
      <c r="I10" s="1">
        <v>0.21299999999999999</v>
      </c>
    </row>
    <row r="11" spans="2:9" x14ac:dyDescent="0.3">
      <c r="B11" t="s">
        <v>14</v>
      </c>
      <c r="C11" s="1">
        <v>1.2999999999999999E-2</v>
      </c>
      <c r="D11" s="1">
        <v>1.7000000000000001E-2</v>
      </c>
      <c r="E11" s="1">
        <v>2.5999999999999999E-2</v>
      </c>
      <c r="F11" s="1">
        <v>4.5999999999999999E-2</v>
      </c>
      <c r="G11" s="1">
        <v>8.3000000000000004E-2</v>
      </c>
      <c r="H11" s="1">
        <v>0.13800000000000001</v>
      </c>
      <c r="I11" s="1">
        <v>0.13800000000000001</v>
      </c>
    </row>
    <row r="12" spans="2:9" x14ac:dyDescent="0.3">
      <c r="B12" t="s">
        <v>10</v>
      </c>
      <c r="C12" s="9">
        <f>C10-C11</f>
        <v>7.000000000000001E-3</v>
      </c>
      <c r="D12" s="9">
        <f t="shared" ref="D12:I12" si="1">D10-D11</f>
        <v>8.9999999999999976E-3</v>
      </c>
      <c r="E12" s="9">
        <f t="shared" si="1"/>
        <v>1.4000000000000002E-2</v>
      </c>
      <c r="F12" s="9">
        <f t="shared" si="1"/>
        <v>2.4999999999999994E-2</v>
      </c>
      <c r="G12" s="9">
        <f t="shared" si="1"/>
        <v>4.3999999999999997E-2</v>
      </c>
      <c r="H12" s="9">
        <f t="shared" si="1"/>
        <v>7.4999999999999983E-2</v>
      </c>
      <c r="I12" s="9">
        <f t="shared" si="1"/>
        <v>7.4999999999999983E-2</v>
      </c>
    </row>
    <row r="14" spans="2:9" x14ac:dyDescent="0.3">
      <c r="B14" s="5" t="s">
        <v>79</v>
      </c>
      <c r="C14" s="5"/>
    </row>
    <row r="15" spans="2:9" x14ac:dyDescent="0.3">
      <c r="C15" t="s">
        <v>1</v>
      </c>
      <c r="D15" t="s">
        <v>2</v>
      </c>
      <c r="E15" t="s">
        <v>3</v>
      </c>
      <c r="F15" t="s">
        <v>4</v>
      </c>
      <c r="G15" t="s">
        <v>5</v>
      </c>
      <c r="H15" t="s">
        <v>6</v>
      </c>
      <c r="I15" t="s">
        <v>7</v>
      </c>
    </row>
    <row r="16" spans="2:9" x14ac:dyDescent="0.3">
      <c r="B16" t="s">
        <v>13</v>
      </c>
      <c r="C16" s="1">
        <v>2.7E-2</v>
      </c>
      <c r="D16" s="1">
        <v>3.3000000000000002E-2</v>
      </c>
      <c r="E16" s="3">
        <v>0.04</v>
      </c>
      <c r="F16" s="1">
        <v>7.4999999999999997E-2</v>
      </c>
      <c r="G16" s="1">
        <v>0.14299999999999999</v>
      </c>
      <c r="H16" s="1">
        <v>0.23499999999999999</v>
      </c>
      <c r="I16" s="3">
        <v>1</v>
      </c>
    </row>
    <row r="17" spans="2:9" x14ac:dyDescent="0.3">
      <c r="B17" t="s">
        <v>14</v>
      </c>
      <c r="C17" s="1">
        <v>1.4999999999999999E-2</v>
      </c>
      <c r="D17" s="3">
        <v>0.02</v>
      </c>
      <c r="E17" s="1">
        <v>3.1E-2</v>
      </c>
      <c r="F17" s="1">
        <v>5.5E-2</v>
      </c>
      <c r="G17" s="1">
        <v>9.9000000000000005E-2</v>
      </c>
      <c r="H17" s="1">
        <v>0.16600000000000001</v>
      </c>
      <c r="I17" s="1">
        <v>0.16600000000000001</v>
      </c>
    </row>
    <row r="18" spans="2:9" x14ac:dyDescent="0.3">
      <c r="B18" t="s">
        <v>10</v>
      </c>
      <c r="C18" s="9">
        <f>C16-C17</f>
        <v>1.2E-2</v>
      </c>
      <c r="D18" s="9">
        <f t="shared" ref="D18:I18" si="2">D16-D17</f>
        <v>1.3000000000000001E-2</v>
      </c>
      <c r="E18" s="9">
        <f t="shared" si="2"/>
        <v>9.0000000000000011E-3</v>
      </c>
      <c r="F18" s="9">
        <f t="shared" si="2"/>
        <v>1.9999999999999997E-2</v>
      </c>
      <c r="G18" s="9">
        <f t="shared" si="2"/>
        <v>4.3999999999999984E-2</v>
      </c>
      <c r="H18" s="9">
        <f t="shared" si="2"/>
        <v>6.8999999999999978E-2</v>
      </c>
      <c r="I18" s="9">
        <f t="shared" si="2"/>
        <v>0.83399999999999996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408F2-D19F-48A8-A37D-3A2C91E33ACC}">
  <dimension ref="B2:H48"/>
  <sheetViews>
    <sheetView zoomScale="90" zoomScaleNormal="90" workbookViewId="0">
      <selection activeCell="T26" sqref="T26"/>
    </sheetView>
  </sheetViews>
  <sheetFormatPr defaultRowHeight="14.4" x14ac:dyDescent="0.3"/>
  <cols>
    <col min="2" max="2" width="23.5546875" customWidth="1"/>
    <col min="3" max="3" width="13.5546875" customWidth="1"/>
    <col min="4" max="4" width="18.109375" customWidth="1"/>
    <col min="5" max="5" width="24.109375" customWidth="1"/>
    <col min="6" max="6" width="19.88671875" customWidth="1"/>
    <col min="7" max="7" width="22.88671875" customWidth="1"/>
  </cols>
  <sheetData>
    <row r="2" spans="2:8" x14ac:dyDescent="0.3">
      <c r="B2" t="s">
        <v>15</v>
      </c>
      <c r="C2" t="s">
        <v>16</v>
      </c>
      <c r="D2" t="s">
        <v>17</v>
      </c>
      <c r="E2" t="s">
        <v>18</v>
      </c>
      <c r="F2" t="s">
        <v>19</v>
      </c>
      <c r="G2" t="s">
        <v>20</v>
      </c>
    </row>
    <row r="3" spans="2:8" x14ac:dyDescent="0.3">
      <c r="B3" t="s">
        <v>21</v>
      </c>
      <c r="C3" s="1">
        <v>8.0000000000000002E-3</v>
      </c>
      <c r="D3" s="1">
        <v>1.7999999999999999E-2</v>
      </c>
      <c r="E3" s="1">
        <v>2.1000000000000001E-2</v>
      </c>
      <c r="F3" s="1">
        <v>0.83</v>
      </c>
      <c r="G3" s="3">
        <v>0.2</v>
      </c>
    </row>
    <row r="4" spans="2:8" x14ac:dyDescent="0.3">
      <c r="B4" t="s">
        <v>22</v>
      </c>
      <c r="C4" s="1">
        <v>8.0000000000000002E-3</v>
      </c>
      <c r="D4" s="1">
        <v>0.02</v>
      </c>
      <c r="E4" s="1">
        <v>2.1000000000000001E-2</v>
      </c>
      <c r="F4" s="1">
        <v>0.08</v>
      </c>
      <c r="G4" s="1">
        <v>7.0000000000000007E-2</v>
      </c>
      <c r="H4" t="s">
        <v>23</v>
      </c>
    </row>
    <row r="5" spans="2:8" x14ac:dyDescent="0.3">
      <c r="B5" t="s">
        <v>24</v>
      </c>
      <c r="C5" s="1">
        <v>8.0000000000000002E-3</v>
      </c>
      <c r="D5" s="1">
        <v>1.4999999999999999E-2</v>
      </c>
      <c r="E5" s="1">
        <v>2.1000000000000001E-2</v>
      </c>
      <c r="F5" s="1">
        <v>7.0000000000000007E-2</v>
      </c>
      <c r="G5" s="1">
        <v>7.0000000000000007E-2</v>
      </c>
    </row>
    <row r="6" spans="2:8" x14ac:dyDescent="0.3">
      <c r="B6" t="s">
        <v>25</v>
      </c>
      <c r="C6" s="1">
        <v>0.3</v>
      </c>
      <c r="D6" s="1">
        <v>0.35</v>
      </c>
      <c r="E6" s="1">
        <v>0.125</v>
      </c>
      <c r="F6" s="1">
        <v>0.15</v>
      </c>
      <c r="G6" s="1">
        <v>0.15</v>
      </c>
    </row>
    <row r="7" spans="2:8" x14ac:dyDescent="0.3">
      <c r="B7" t="s">
        <v>26</v>
      </c>
      <c r="C7" s="1">
        <v>0.3</v>
      </c>
      <c r="D7" s="1">
        <v>0.35</v>
      </c>
      <c r="E7" s="1">
        <v>0.35</v>
      </c>
      <c r="F7" s="1">
        <v>0.39</v>
      </c>
      <c r="G7" s="1">
        <v>0.39</v>
      </c>
    </row>
    <row r="8" spans="2:8" x14ac:dyDescent="0.3">
      <c r="B8" t="s">
        <v>27</v>
      </c>
      <c r="C8" s="1">
        <v>0.3</v>
      </c>
      <c r="D8" s="1">
        <v>0.45</v>
      </c>
      <c r="E8" s="1">
        <v>0.49</v>
      </c>
      <c r="F8" s="1">
        <v>0.49</v>
      </c>
      <c r="G8" s="1">
        <v>0.49</v>
      </c>
    </row>
    <row r="9" spans="2:8" x14ac:dyDescent="0.3">
      <c r="B9" t="s">
        <v>28</v>
      </c>
      <c r="C9" s="1">
        <v>7.0000000000000001E-3</v>
      </c>
      <c r="D9" s="1">
        <v>1.4999999999999999E-2</v>
      </c>
      <c r="E9" s="1">
        <v>2.1000000000000001E-2</v>
      </c>
      <c r="F9" s="1">
        <v>0.03</v>
      </c>
      <c r="G9" s="1">
        <v>4.4999999999999998E-2</v>
      </c>
    </row>
    <row r="10" spans="2:8" x14ac:dyDescent="0.3">
      <c r="B10" t="s">
        <v>29</v>
      </c>
      <c r="C10" s="1">
        <v>0</v>
      </c>
      <c r="D10" s="1">
        <v>0</v>
      </c>
      <c r="E10" s="1">
        <v>0</v>
      </c>
      <c r="F10" s="1">
        <v>0</v>
      </c>
      <c r="G10" s="1">
        <v>0</v>
      </c>
    </row>
    <row r="11" spans="2:8" x14ac:dyDescent="0.3">
      <c r="B11" s="5" t="s">
        <v>30</v>
      </c>
    </row>
    <row r="48" spans="2:2" x14ac:dyDescent="0.3">
      <c r="B48" s="5" t="s">
        <v>30</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1F3B-E051-45AE-AE32-F9E7061C6C2B}">
  <dimension ref="B2:I21"/>
  <sheetViews>
    <sheetView topLeftCell="A7" zoomScale="120" zoomScaleNormal="120" workbookViewId="0">
      <selection activeCell="E31" sqref="E31"/>
    </sheetView>
  </sheetViews>
  <sheetFormatPr defaultColWidth="20.5546875" defaultRowHeight="14.4" x14ac:dyDescent="0.3"/>
  <cols>
    <col min="2" max="2" width="20.44140625" customWidth="1"/>
    <col min="3" max="3" width="27.88671875" customWidth="1"/>
    <col min="6" max="6" width="16.5546875" customWidth="1"/>
    <col min="7" max="7" width="16.109375" customWidth="1"/>
    <col min="8" max="8" width="32.44140625" customWidth="1"/>
  </cols>
  <sheetData>
    <row r="2" spans="2:9" x14ac:dyDescent="0.3">
      <c r="B2" s="5" t="s">
        <v>31</v>
      </c>
      <c r="C2" s="5" t="s">
        <v>32</v>
      </c>
      <c r="D2" s="5" t="s">
        <v>33</v>
      </c>
      <c r="E2" s="5" t="s">
        <v>34</v>
      </c>
      <c r="F2" s="5" t="s">
        <v>35</v>
      </c>
      <c r="H2" s="5" t="s">
        <v>36</v>
      </c>
      <c r="I2" s="5" t="s">
        <v>37</v>
      </c>
    </row>
    <row r="3" spans="2:9" x14ac:dyDescent="0.3">
      <c r="B3" s="6" t="s">
        <v>38</v>
      </c>
      <c r="C3" t="s">
        <v>39</v>
      </c>
      <c r="D3" s="1">
        <v>1.2081218274111674E-2</v>
      </c>
      <c r="E3" s="2">
        <v>1.2659574468085107E-2</v>
      </c>
      <c r="F3" s="1">
        <f>Table1[[#This Row],[New SII RAROC]]-Table1[[#This Row],[Old SII RAROC]]</f>
        <v>5.7835619397343316E-4</v>
      </c>
      <c r="H3" t="s">
        <v>40</v>
      </c>
      <c r="I3" s="2">
        <v>9.0666666666666656E-3</v>
      </c>
    </row>
    <row r="4" spans="2:9" x14ac:dyDescent="0.3">
      <c r="B4" s="6" t="s">
        <v>38</v>
      </c>
      <c r="C4" t="s">
        <v>41</v>
      </c>
      <c r="D4" s="1">
        <v>1.5532994923857868E-2</v>
      </c>
      <c r="E4" s="2">
        <v>1.627659574468085E-2</v>
      </c>
      <c r="F4" s="1">
        <f>Table1[[#This Row],[New SII RAROC]]-Table1[[#This Row],[Old SII RAROC]]</f>
        <v>7.4360082082298128E-4</v>
      </c>
      <c r="H4" t="s">
        <v>42</v>
      </c>
      <c r="I4" s="2">
        <v>3.9568345323741011E-2</v>
      </c>
    </row>
    <row r="5" spans="2:9" x14ac:dyDescent="0.3">
      <c r="B5" s="6" t="s">
        <v>38</v>
      </c>
      <c r="C5" t="s">
        <v>43</v>
      </c>
      <c r="D5" s="1">
        <v>3.0355329949238577E-2</v>
      </c>
      <c r="E5" s="2">
        <v>3.1808510638297871E-2</v>
      </c>
      <c r="F5" s="1">
        <f>Table1[[#This Row],[New SII RAROC]]-Table1[[#This Row],[Old SII RAROC]]</f>
        <v>1.4531806890592941E-3</v>
      </c>
      <c r="H5" t="s">
        <v>44</v>
      </c>
      <c r="I5" s="2">
        <v>4.2222222222222223E-2</v>
      </c>
    </row>
    <row r="6" spans="2:9" x14ac:dyDescent="0.3">
      <c r="B6" s="6" t="s">
        <v>38</v>
      </c>
      <c r="C6" t="s">
        <v>45</v>
      </c>
      <c r="D6" s="1">
        <v>1.2168674698795181E-2</v>
      </c>
      <c r="E6" s="2">
        <v>1.6833333333333332E-2</v>
      </c>
      <c r="F6" s="1">
        <f>Table1[[#This Row],[New SII RAROC]]-Table1[[#This Row],[Old SII RAROC]]</f>
        <v>4.6646586345381515E-3</v>
      </c>
      <c r="H6" t="s">
        <v>46</v>
      </c>
      <c r="I6" s="2">
        <v>7.4285714285714274E-2</v>
      </c>
    </row>
    <row r="7" spans="2:9" x14ac:dyDescent="0.3">
      <c r="B7" s="6" t="s">
        <v>38</v>
      </c>
      <c r="C7" t="s">
        <v>47</v>
      </c>
      <c r="D7" s="1">
        <v>1.3975903614457831E-2</v>
      </c>
      <c r="E7" s="2">
        <v>1.9333333333333334E-2</v>
      </c>
      <c r="F7" s="1">
        <f>Table1[[#This Row],[New SII RAROC]]-Table1[[#This Row],[Old SII RAROC]]</f>
        <v>5.3574297188755029E-3</v>
      </c>
      <c r="H7" t="s">
        <v>48</v>
      </c>
      <c r="I7" s="2">
        <v>9.7142857142857128E-2</v>
      </c>
    </row>
    <row r="8" spans="2:9" x14ac:dyDescent="0.3">
      <c r="B8" s="6" t="s">
        <v>38</v>
      </c>
      <c r="C8" t="s">
        <v>49</v>
      </c>
      <c r="D8" s="1">
        <v>1.7761194029850748E-2</v>
      </c>
      <c r="E8" s="2">
        <v>2.6444444444444448E-2</v>
      </c>
      <c r="F8" s="1">
        <f>Table1[[#This Row],[New SII RAROC]]-Table1[[#This Row],[Old SII RAROC]]</f>
        <v>8.6832504145936996E-3</v>
      </c>
      <c r="H8" t="s">
        <v>50</v>
      </c>
      <c r="I8" s="2">
        <v>0.1</v>
      </c>
    </row>
    <row r="9" spans="2:9" x14ac:dyDescent="0.3">
      <c r="B9" s="6" t="s">
        <v>38</v>
      </c>
      <c r="C9" t="s">
        <v>51</v>
      </c>
      <c r="D9" s="1">
        <v>2.5301204819277112E-2</v>
      </c>
      <c r="E9" s="2">
        <v>3.5000000000000003E-2</v>
      </c>
      <c r="F9" s="8">
        <f>Table1[[#This Row],[New SII RAROC]]-Table1[[#This Row],[Old SII RAROC]]</f>
        <v>9.6987951807228912E-3</v>
      </c>
      <c r="H9" t="s">
        <v>52</v>
      </c>
      <c r="I9" s="2">
        <v>0.10666666666666666</v>
      </c>
    </row>
    <row r="10" spans="2:9" x14ac:dyDescent="0.3">
      <c r="B10" s="6" t="s">
        <v>53</v>
      </c>
      <c r="C10" t="s">
        <v>54</v>
      </c>
      <c r="D10" s="1">
        <v>7.3913043478260873E-2</v>
      </c>
      <c r="E10" s="2">
        <v>8.5000000000000006E-2</v>
      </c>
      <c r="F10" s="1">
        <f>Table1[[#This Row],[New SII RAROC]]-Table1[[#This Row],[Old SII RAROC]]</f>
        <v>1.1086956521739133E-2</v>
      </c>
      <c r="H10" t="s">
        <v>55</v>
      </c>
      <c r="I10" s="2">
        <v>0.11333333333333334</v>
      </c>
    </row>
    <row r="11" spans="2:9" x14ac:dyDescent="0.3">
      <c r="B11" s="6" t="s">
        <v>38</v>
      </c>
      <c r="C11" t="s">
        <v>56</v>
      </c>
      <c r="D11" s="1">
        <v>2.6119402985074629E-2</v>
      </c>
      <c r="E11" s="2">
        <v>3.8888888888888896E-2</v>
      </c>
      <c r="F11" s="8">
        <f>Table1[[#This Row],[New SII RAROC]]-Table1[[#This Row],[Old SII RAROC]]</f>
        <v>1.2769485903814267E-2</v>
      </c>
      <c r="H11" t="s">
        <v>57</v>
      </c>
      <c r="I11" s="2">
        <v>0.59799999999999998</v>
      </c>
    </row>
    <row r="12" spans="2:9" x14ac:dyDescent="0.3">
      <c r="B12" s="6" t="s">
        <v>58</v>
      </c>
      <c r="C12" t="s">
        <v>59</v>
      </c>
      <c r="D12" s="1">
        <v>7.1999999999999995E-2</v>
      </c>
      <c r="E12" s="2">
        <v>0.10285714285714284</v>
      </c>
      <c r="F12" s="1">
        <f>Table1[[#This Row],[New SII RAROC]]-Table1[[#This Row],[Old SII RAROC]]</f>
        <v>3.0857142857142847E-2</v>
      </c>
    </row>
    <row r="13" spans="2:9" x14ac:dyDescent="0.3">
      <c r="B13" s="6" t="s">
        <v>53</v>
      </c>
      <c r="C13" t="s">
        <v>60</v>
      </c>
      <c r="D13" s="1">
        <v>8.2142857142857142E-2</v>
      </c>
      <c r="E13" s="2">
        <v>0.11499999999999999</v>
      </c>
      <c r="F13" s="1">
        <f>Table1[[#This Row],[New SII RAROC]]-Table1[[#This Row],[Old SII RAROC]]</f>
        <v>3.2857142857142849E-2</v>
      </c>
      <c r="G13" s="7"/>
      <c r="H13" s="7"/>
    </row>
    <row r="14" spans="2:9" x14ac:dyDescent="0.3">
      <c r="B14" s="6" t="s">
        <v>58</v>
      </c>
      <c r="C14" t="s">
        <v>61</v>
      </c>
      <c r="D14" s="1">
        <v>0.08</v>
      </c>
      <c r="E14" s="2">
        <v>0.11428571428571428</v>
      </c>
      <c r="F14" s="1">
        <f>Table1[[#This Row],[New SII RAROC]]-Table1[[#This Row],[Old SII RAROC]]</f>
        <v>3.428571428571428E-2</v>
      </c>
      <c r="G14" s="7"/>
      <c r="H14" s="7"/>
    </row>
    <row r="15" spans="2:9" x14ac:dyDescent="0.3">
      <c r="B15" s="6" t="s">
        <v>62</v>
      </c>
      <c r="C15" t="s">
        <v>63</v>
      </c>
      <c r="D15" s="1">
        <v>1.136E-2</v>
      </c>
      <c r="E15" s="2">
        <v>5.2592592592592594E-2</v>
      </c>
      <c r="F15" s="1">
        <f>Table1[[#This Row],[New SII RAROC]]-Table1[[#This Row],[Old SII RAROC]]</f>
        <v>4.1232592592592592E-2</v>
      </c>
      <c r="G15" s="7"/>
      <c r="H15" s="7"/>
    </row>
    <row r="16" spans="2:9" x14ac:dyDescent="0.3">
      <c r="B16" s="6" t="s">
        <v>58</v>
      </c>
      <c r="C16" t="s">
        <v>64</v>
      </c>
      <c r="D16" s="1">
        <v>0.12999999999999998</v>
      </c>
      <c r="E16" s="2">
        <v>0.18571428571428569</v>
      </c>
      <c r="F16" s="1">
        <f>Table1[[#This Row],[New SII RAROC]]-Table1[[#This Row],[Old SII RAROC]]</f>
        <v>5.5714285714285716E-2</v>
      </c>
    </row>
    <row r="17" spans="2:6" x14ac:dyDescent="0.3">
      <c r="B17" s="6" t="s">
        <v>58</v>
      </c>
      <c r="C17" t="s">
        <v>65</v>
      </c>
      <c r="D17" s="1">
        <v>0.13400000000000001</v>
      </c>
      <c r="E17" s="2">
        <v>0.19142857142857142</v>
      </c>
      <c r="F17" s="1">
        <f>Table1[[#This Row],[New SII RAROC]]-Table1[[#This Row],[Old SII RAROC]]</f>
        <v>5.7428571428571412E-2</v>
      </c>
    </row>
    <row r="18" spans="2:6" ht="14.4" customHeight="1" x14ac:dyDescent="0.3">
      <c r="B18" s="6" t="s">
        <v>62</v>
      </c>
      <c r="C18" t="s">
        <v>66</v>
      </c>
      <c r="D18" s="1">
        <v>1.712E-2</v>
      </c>
      <c r="E18" s="2">
        <v>7.9259259259259252E-2</v>
      </c>
      <c r="F18" s="1">
        <f>Table1[[#This Row],[New SII RAROC]]-Table1[[#This Row],[Old SII RAROC]]</f>
        <v>6.2139259259259255E-2</v>
      </c>
    </row>
    <row r="19" spans="2:6" x14ac:dyDescent="0.3">
      <c r="B19" s="6" t="s">
        <v>62</v>
      </c>
      <c r="C19" t="s">
        <v>67</v>
      </c>
      <c r="D19" s="1">
        <v>1.7599999999999998E-2</v>
      </c>
      <c r="E19" s="2">
        <v>8.1481481481481474E-2</v>
      </c>
      <c r="F19" s="1">
        <f>Table1[[#This Row],[New SII RAROC]]-Table1[[#This Row],[Old SII RAROC]]</f>
        <v>6.3881481481481484E-2</v>
      </c>
    </row>
    <row r="20" spans="2:6" x14ac:dyDescent="0.3">
      <c r="B20" s="7"/>
      <c r="C20" s="7"/>
      <c r="D20" s="7"/>
      <c r="E20" s="7"/>
      <c r="F20" s="7"/>
    </row>
    <row r="21" spans="2:6" ht="14.4" customHeight="1" x14ac:dyDescent="0.3"/>
  </sheetData>
  <pageMargins left="0.7" right="0.7" top="0.75" bottom="0.75" header="0.3" footer="0.3"/>
  <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74EB7-33C5-4DDA-B44A-BD2B60CD9C36}">
  <dimension ref="B2:I12"/>
  <sheetViews>
    <sheetView zoomScale="70" zoomScaleNormal="70" workbookViewId="0">
      <selection activeCell="Q8" sqref="Q8"/>
    </sheetView>
  </sheetViews>
  <sheetFormatPr defaultColWidth="15.5546875" defaultRowHeight="14.4" x14ac:dyDescent="0.3"/>
  <cols>
    <col min="2" max="2" width="31.44140625" customWidth="1"/>
    <col min="3" max="3" width="21.5546875" customWidth="1"/>
    <col min="7" max="7" width="16.88671875" customWidth="1"/>
  </cols>
  <sheetData>
    <row r="2" spans="2:9" x14ac:dyDescent="0.3">
      <c r="B2" s="5" t="s">
        <v>68</v>
      </c>
    </row>
    <row r="3" spans="2:9" x14ac:dyDescent="0.3">
      <c r="B3" t="s">
        <v>15</v>
      </c>
      <c r="C3" t="s">
        <v>69</v>
      </c>
      <c r="D3" t="s">
        <v>70</v>
      </c>
      <c r="E3" t="s">
        <v>71</v>
      </c>
      <c r="F3" t="s">
        <v>72</v>
      </c>
      <c r="G3" t="s">
        <v>34</v>
      </c>
      <c r="H3" t="s">
        <v>73</v>
      </c>
      <c r="I3" t="s">
        <v>74</v>
      </c>
    </row>
    <row r="4" spans="2:9" x14ac:dyDescent="0.3">
      <c r="B4" t="s">
        <v>46</v>
      </c>
      <c r="C4" s="2">
        <v>2.5999999999999999E-3</v>
      </c>
      <c r="D4" s="1">
        <v>3.5000000000000003E-2</v>
      </c>
      <c r="E4" s="1">
        <f t="shared" ref="E4:E10" si="0">(C4/D4)</f>
        <v>7.4285714285714274E-2</v>
      </c>
      <c r="F4" s="2">
        <v>3.5000000000000003E-2</v>
      </c>
      <c r="G4" s="2">
        <f t="shared" ref="G4:G10" si="1">C4/F4</f>
        <v>7.4285714285714274E-2</v>
      </c>
      <c r="H4" s="1"/>
      <c r="I4" s="2"/>
    </row>
    <row r="5" spans="2:9" x14ac:dyDescent="0.3">
      <c r="B5" t="s">
        <v>48</v>
      </c>
      <c r="C5" s="1">
        <v>3.3999999999999998E-3</v>
      </c>
      <c r="D5" s="1">
        <v>3.5000000000000003E-2</v>
      </c>
      <c r="E5" s="1">
        <f t="shared" si="0"/>
        <v>9.7142857142857128E-2</v>
      </c>
      <c r="F5" s="2">
        <v>3.5000000000000003E-2</v>
      </c>
      <c r="G5" s="2">
        <f t="shared" si="1"/>
        <v>9.7142857142857128E-2</v>
      </c>
      <c r="H5" s="1"/>
      <c r="I5" s="2"/>
    </row>
    <row r="6" spans="2:9" x14ac:dyDescent="0.3">
      <c r="B6" t="s">
        <v>59</v>
      </c>
      <c r="C6" s="1">
        <v>3.5999999999999999E-3</v>
      </c>
      <c r="D6" s="1">
        <v>0.05</v>
      </c>
      <c r="E6" s="1">
        <f t="shared" si="0"/>
        <v>7.1999999999999995E-2</v>
      </c>
      <c r="F6" s="2">
        <f>0.007*5</f>
        <v>3.5000000000000003E-2</v>
      </c>
      <c r="G6" s="2">
        <f t="shared" si="1"/>
        <v>0.10285714285714284</v>
      </c>
      <c r="H6" s="1">
        <v>8.0000000000000002E-3</v>
      </c>
      <c r="I6" s="2">
        <f>(C6/H6)</f>
        <v>0.44999999999999996</v>
      </c>
    </row>
    <row r="7" spans="2:9" x14ac:dyDescent="0.3">
      <c r="B7" t="s">
        <v>61</v>
      </c>
      <c r="C7" s="1">
        <v>4.0000000000000001E-3</v>
      </c>
      <c r="D7" s="1">
        <v>0.05</v>
      </c>
      <c r="E7" s="1">
        <f t="shared" si="0"/>
        <v>0.08</v>
      </c>
      <c r="F7" s="2">
        <f>0.007*5</f>
        <v>3.5000000000000003E-2</v>
      </c>
      <c r="G7" s="2">
        <f t="shared" si="1"/>
        <v>0.11428571428571428</v>
      </c>
      <c r="H7" s="1">
        <v>8.0000000000000002E-3</v>
      </c>
      <c r="I7" s="2">
        <f>(C7/H7)</f>
        <v>0.5</v>
      </c>
    </row>
    <row r="8" spans="2:9" x14ac:dyDescent="0.3">
      <c r="B8" t="s">
        <v>64</v>
      </c>
      <c r="C8" s="1">
        <v>6.4999999999999997E-3</v>
      </c>
      <c r="D8" s="1">
        <v>0.05</v>
      </c>
      <c r="E8" s="1">
        <f t="shared" si="0"/>
        <v>0.12999999999999998</v>
      </c>
      <c r="F8" s="2">
        <f>0.007*5</f>
        <v>3.5000000000000003E-2</v>
      </c>
      <c r="G8" s="2">
        <f t="shared" si="1"/>
        <v>0.18571428571428569</v>
      </c>
      <c r="H8" s="1">
        <v>8.0000000000000002E-3</v>
      </c>
      <c r="I8" s="2">
        <f>(C8/H8)</f>
        <v>0.8125</v>
      </c>
    </row>
    <row r="9" spans="2:9" x14ac:dyDescent="0.3">
      <c r="B9" t="s">
        <v>65</v>
      </c>
      <c r="C9" s="1">
        <v>6.7000000000000002E-3</v>
      </c>
      <c r="D9" s="1">
        <v>0.05</v>
      </c>
      <c r="E9" s="1">
        <f t="shared" si="0"/>
        <v>0.13400000000000001</v>
      </c>
      <c r="F9" s="2">
        <f>0.007*5</f>
        <v>3.5000000000000003E-2</v>
      </c>
      <c r="G9" s="2">
        <f t="shared" si="1"/>
        <v>0.19142857142857142</v>
      </c>
      <c r="H9" s="1">
        <v>8.0000000000000002E-3</v>
      </c>
      <c r="I9" s="2">
        <f>(C9/H9)</f>
        <v>0.83750000000000002</v>
      </c>
    </row>
    <row r="10" spans="2:9" x14ac:dyDescent="0.3">
      <c r="B10" t="s">
        <v>57</v>
      </c>
      <c r="C10" s="1">
        <f>2.99%</f>
        <v>2.9900000000000003E-2</v>
      </c>
      <c r="D10" s="1">
        <v>0.03</v>
      </c>
      <c r="E10" s="1">
        <f t="shared" si="0"/>
        <v>0.99666666666666681</v>
      </c>
      <c r="F10" s="2">
        <v>0.05</v>
      </c>
      <c r="G10" s="2">
        <f t="shared" si="1"/>
        <v>0.59799999999999998</v>
      </c>
      <c r="H10" s="1"/>
      <c r="I10" s="2"/>
    </row>
    <row r="11" spans="2:9" ht="5.4" customHeight="1" x14ac:dyDescent="0.3">
      <c r="C11" s="2"/>
      <c r="D11" s="3"/>
      <c r="E11" s="1"/>
      <c r="F11" s="2"/>
      <c r="G11" s="2"/>
      <c r="H11" s="1"/>
      <c r="I11" s="2"/>
    </row>
    <row r="12" spans="2:9" x14ac:dyDescent="0.3">
      <c r="B12" s="5" t="s">
        <v>78</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8F9A4-C944-4CFD-B812-EA3880949DBC}">
  <dimension ref="B2:G9"/>
  <sheetViews>
    <sheetView zoomScale="80" zoomScaleNormal="80" workbookViewId="0">
      <selection activeCell="K11" sqref="K11"/>
    </sheetView>
  </sheetViews>
  <sheetFormatPr defaultColWidth="15.5546875" defaultRowHeight="14.4" x14ac:dyDescent="0.3"/>
  <cols>
    <col min="2" max="2" width="19.44140625" customWidth="1"/>
    <col min="3" max="3" width="21.44140625" customWidth="1"/>
  </cols>
  <sheetData>
    <row r="2" spans="2:7" x14ac:dyDescent="0.3">
      <c r="B2" s="5" t="s">
        <v>75</v>
      </c>
    </row>
    <row r="3" spans="2:7" x14ac:dyDescent="0.3">
      <c r="B3" t="s">
        <v>15</v>
      </c>
      <c r="C3" t="s">
        <v>69</v>
      </c>
      <c r="D3" t="s">
        <v>70</v>
      </c>
      <c r="E3" t="s">
        <v>71</v>
      </c>
      <c r="F3" t="s">
        <v>72</v>
      </c>
      <c r="G3" t="s">
        <v>34</v>
      </c>
    </row>
    <row r="4" spans="2:7" x14ac:dyDescent="0.3">
      <c r="B4" t="s">
        <v>54</v>
      </c>
      <c r="C4" s="1">
        <v>1.0200000000000001E-2</v>
      </c>
      <c r="D4" s="1">
        <f>0.046*3</f>
        <v>0.13800000000000001</v>
      </c>
      <c r="E4" s="1">
        <f>(C4/D4)</f>
        <v>7.3913043478260873E-2</v>
      </c>
      <c r="F4" s="2">
        <f>0.04*3</f>
        <v>0.12</v>
      </c>
      <c r="G4" s="2">
        <f>C4/F4</f>
        <v>8.5000000000000006E-2</v>
      </c>
    </row>
    <row r="5" spans="2:7" x14ac:dyDescent="0.3">
      <c r="B5" t="s">
        <v>60</v>
      </c>
      <c r="C5" s="1">
        <v>4.5999999999999999E-3</v>
      </c>
      <c r="D5" s="1">
        <f>0.028*2</f>
        <v>5.6000000000000001E-2</v>
      </c>
      <c r="E5" s="1">
        <f>(C5/D5)</f>
        <v>8.2142857142857142E-2</v>
      </c>
      <c r="F5" s="2">
        <f>0.02*2</f>
        <v>0.04</v>
      </c>
      <c r="G5" s="2">
        <f>C5/F5</f>
        <v>0.11499999999999999</v>
      </c>
    </row>
    <row r="6" spans="2:7" ht="6" customHeight="1" x14ac:dyDescent="0.3">
      <c r="C6" s="1"/>
      <c r="D6" s="1"/>
      <c r="E6" s="1"/>
      <c r="F6" s="2"/>
      <c r="G6" s="2"/>
    </row>
    <row r="7" spans="2:7" x14ac:dyDescent="0.3">
      <c r="B7" s="5" t="s">
        <v>78</v>
      </c>
      <c r="C7" s="1"/>
      <c r="D7" s="3"/>
      <c r="E7" s="1"/>
      <c r="F7" s="4"/>
      <c r="G7" s="2"/>
    </row>
    <row r="8" spans="2:7" x14ac:dyDescent="0.3">
      <c r="C8" s="2"/>
      <c r="D8" s="3"/>
      <c r="E8" s="1"/>
      <c r="F8" s="2"/>
      <c r="G8" s="2"/>
    </row>
    <row r="9" spans="2:7" x14ac:dyDescent="0.3">
      <c r="C9" s="2"/>
      <c r="D9" s="3"/>
      <c r="E9" s="1"/>
      <c r="F9" s="2"/>
      <c r="G9" s="2"/>
    </row>
  </sheetData>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9E4B-D140-42AF-A198-6151B1FEDB52}">
  <dimension ref="B2:I11"/>
  <sheetViews>
    <sheetView zoomScale="70" zoomScaleNormal="70" workbookViewId="0">
      <selection activeCell="P8" sqref="P8"/>
    </sheetView>
  </sheetViews>
  <sheetFormatPr defaultColWidth="15.5546875" defaultRowHeight="14.4" x14ac:dyDescent="0.3"/>
  <cols>
    <col min="2" max="2" width="29.5546875" customWidth="1"/>
    <col min="3" max="3" width="18.5546875" customWidth="1"/>
  </cols>
  <sheetData>
    <row r="2" spans="2:9" x14ac:dyDescent="0.3">
      <c r="B2" s="5" t="s">
        <v>76</v>
      </c>
    </row>
    <row r="3" spans="2:9" x14ac:dyDescent="0.3">
      <c r="B3" t="s">
        <v>15</v>
      </c>
      <c r="C3" t="s">
        <v>69</v>
      </c>
      <c r="D3" t="s">
        <v>70</v>
      </c>
      <c r="E3" t="s">
        <v>71</v>
      </c>
      <c r="F3" t="s">
        <v>72</v>
      </c>
      <c r="G3" t="s">
        <v>34</v>
      </c>
      <c r="H3" t="s">
        <v>73</v>
      </c>
      <c r="I3" t="s">
        <v>74</v>
      </c>
    </row>
    <row r="4" spans="2:9" x14ac:dyDescent="0.3">
      <c r="B4" t="s">
        <v>63</v>
      </c>
      <c r="C4" s="2">
        <v>7.1000000000000004E-3</v>
      </c>
      <c r="D4" s="1">
        <v>0.625</v>
      </c>
      <c r="E4" s="1">
        <f t="shared" ref="E4:E9" si="0">(C4/D4)</f>
        <v>1.136E-2</v>
      </c>
      <c r="F4" s="2">
        <f>0.027*5</f>
        <v>0.13500000000000001</v>
      </c>
      <c r="G4" s="2">
        <f t="shared" ref="G4:G9" si="1">C4/F4</f>
        <v>5.2592592592592594E-2</v>
      </c>
      <c r="H4" s="1">
        <v>1.6E-2</v>
      </c>
      <c r="I4" s="2">
        <f>(C4/H4)</f>
        <v>0.44375000000000003</v>
      </c>
    </row>
    <row r="5" spans="2:9" x14ac:dyDescent="0.3">
      <c r="B5" t="s">
        <v>66</v>
      </c>
      <c r="C5" s="2">
        <v>1.0699999999999999E-2</v>
      </c>
      <c r="D5" s="1">
        <v>0.625</v>
      </c>
      <c r="E5" s="1">
        <f t="shared" si="0"/>
        <v>1.712E-2</v>
      </c>
      <c r="F5" s="2">
        <f>0.027*5</f>
        <v>0.13500000000000001</v>
      </c>
      <c r="G5" s="2">
        <f t="shared" si="1"/>
        <v>7.9259259259259252E-2</v>
      </c>
      <c r="H5" s="1">
        <v>1.6E-2</v>
      </c>
      <c r="I5" s="2">
        <f>(C5/H5)</f>
        <v>0.66874999999999996</v>
      </c>
    </row>
    <row r="6" spans="2:9" x14ac:dyDescent="0.3">
      <c r="B6" t="s">
        <v>67</v>
      </c>
      <c r="C6" s="2">
        <v>1.0999999999999999E-2</v>
      </c>
      <c r="D6" s="1">
        <v>0.625</v>
      </c>
      <c r="E6" s="1">
        <f t="shared" si="0"/>
        <v>1.7599999999999998E-2</v>
      </c>
      <c r="F6" s="2">
        <f>0.027*5</f>
        <v>0.13500000000000001</v>
      </c>
      <c r="G6" s="2">
        <f t="shared" si="1"/>
        <v>8.1481481481481474E-2</v>
      </c>
      <c r="H6" s="1">
        <v>1.6E-2</v>
      </c>
      <c r="I6" s="2">
        <f>(C6/H6)</f>
        <v>0.6875</v>
      </c>
    </row>
    <row r="7" spans="2:9" x14ac:dyDescent="0.3">
      <c r="B7" t="s">
        <v>50</v>
      </c>
      <c r="C7" s="2">
        <v>1.4999999999999999E-2</v>
      </c>
      <c r="D7" s="3">
        <v>0.15</v>
      </c>
      <c r="E7" s="1">
        <f t="shared" si="0"/>
        <v>0.1</v>
      </c>
      <c r="F7" s="3">
        <v>0.15</v>
      </c>
      <c r="G7" s="2">
        <f t="shared" si="1"/>
        <v>0.1</v>
      </c>
      <c r="H7" s="1"/>
      <c r="I7" s="2"/>
    </row>
    <row r="8" spans="2:9" x14ac:dyDescent="0.3">
      <c r="B8" t="s">
        <v>52</v>
      </c>
      <c r="C8" s="2">
        <v>4.7999999999999996E-3</v>
      </c>
      <c r="D8" s="1">
        <v>4.4999999999999998E-2</v>
      </c>
      <c r="E8" s="1">
        <f t="shared" si="0"/>
        <v>0.10666666666666666</v>
      </c>
      <c r="F8" s="1">
        <v>4.4999999999999998E-2</v>
      </c>
      <c r="G8" s="2">
        <f t="shared" si="1"/>
        <v>0.10666666666666666</v>
      </c>
      <c r="H8" s="1"/>
      <c r="I8" s="2"/>
    </row>
    <row r="9" spans="2:9" x14ac:dyDescent="0.3">
      <c r="B9" t="s">
        <v>55</v>
      </c>
      <c r="C9" s="2">
        <v>1.7000000000000001E-2</v>
      </c>
      <c r="D9" s="3">
        <v>0.15</v>
      </c>
      <c r="E9" s="1">
        <f t="shared" si="0"/>
        <v>0.11333333333333334</v>
      </c>
      <c r="F9" s="3">
        <v>0.15</v>
      </c>
      <c r="G9" s="2">
        <f t="shared" si="1"/>
        <v>0.11333333333333334</v>
      </c>
      <c r="H9" s="3"/>
      <c r="I9" s="2"/>
    </row>
    <row r="10" spans="2:9" ht="3.9" customHeight="1" x14ac:dyDescent="0.3">
      <c r="C10" s="2"/>
      <c r="D10" s="1"/>
      <c r="E10" s="1"/>
    </row>
    <row r="11" spans="2:9" x14ac:dyDescent="0.3">
      <c r="B11" s="5" t="s">
        <v>78</v>
      </c>
      <c r="C11" s="2"/>
      <c r="D11" s="1"/>
      <c r="E11" s="1"/>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5CD0-920F-4D7F-976A-322A601E98D6}">
  <dimension ref="B2:I16"/>
  <sheetViews>
    <sheetView zoomScale="90" zoomScaleNormal="90" workbookViewId="0">
      <selection activeCell="M14" sqref="M14"/>
    </sheetView>
  </sheetViews>
  <sheetFormatPr defaultColWidth="15.5546875" defaultRowHeight="14.4" x14ac:dyDescent="0.3"/>
  <cols>
    <col min="2" max="2" width="24.44140625" customWidth="1"/>
    <col min="3" max="3" width="19.44140625" customWidth="1"/>
  </cols>
  <sheetData>
    <row r="2" spans="2:9" x14ac:dyDescent="0.3">
      <c r="B2" s="5" t="s">
        <v>77</v>
      </c>
    </row>
    <row r="3" spans="2:9" x14ac:dyDescent="0.3">
      <c r="B3" t="s">
        <v>15</v>
      </c>
      <c r="C3" t="s">
        <v>69</v>
      </c>
      <c r="D3" t="s">
        <v>70</v>
      </c>
      <c r="E3" t="s">
        <v>71</v>
      </c>
      <c r="F3" t="s">
        <v>72</v>
      </c>
      <c r="G3" t="s">
        <v>34</v>
      </c>
      <c r="H3" t="s">
        <v>73</v>
      </c>
      <c r="I3" t="s">
        <v>74</v>
      </c>
    </row>
    <row r="4" spans="2:9" x14ac:dyDescent="0.3">
      <c r="B4" t="s">
        <v>40</v>
      </c>
      <c r="C4" s="1">
        <v>3.3999999999999998E-3</v>
      </c>
      <c r="D4" s="1">
        <v>0.375</v>
      </c>
      <c r="E4" s="1">
        <f t="shared" ref="E4:E14" si="0">(C4/D4)</f>
        <v>9.0666666666666656E-3</v>
      </c>
      <c r="F4" s="1">
        <v>0.375</v>
      </c>
      <c r="G4" s="2">
        <f t="shared" ref="G4:G14" si="1">C4/F4</f>
        <v>9.0666666666666656E-3</v>
      </c>
    </row>
    <row r="5" spans="2:9" x14ac:dyDescent="0.3">
      <c r="B5" t="s">
        <v>39</v>
      </c>
      <c r="C5" s="2">
        <f>1.19%</f>
        <v>1.1899999999999999E-2</v>
      </c>
      <c r="D5" s="1">
        <v>0.98499999999999999</v>
      </c>
      <c r="E5" s="1">
        <f t="shared" si="0"/>
        <v>1.2081218274111674E-2</v>
      </c>
      <c r="F5" s="2">
        <f>0.188*5</f>
        <v>0.94</v>
      </c>
      <c r="G5" s="2">
        <f t="shared" si="1"/>
        <v>1.2659574468085107E-2</v>
      </c>
      <c r="H5" s="1">
        <v>0.248</v>
      </c>
      <c r="I5" s="2">
        <f t="shared" ref="I5:I12" si="2">(C5/H5)</f>
        <v>4.7983870967741933E-2</v>
      </c>
    </row>
    <row r="6" spans="2:9" x14ac:dyDescent="0.3">
      <c r="B6" t="s">
        <v>41</v>
      </c>
      <c r="C6" s="2">
        <v>1.5299999999999999E-2</v>
      </c>
      <c r="D6" s="1">
        <v>0.98499999999999999</v>
      </c>
      <c r="E6" s="1">
        <f t="shared" si="0"/>
        <v>1.5532994923857868E-2</v>
      </c>
      <c r="F6" s="2">
        <f>0.188*5</f>
        <v>0.94</v>
      </c>
      <c r="G6" s="2">
        <f t="shared" si="1"/>
        <v>1.627659574468085E-2</v>
      </c>
      <c r="H6" s="1">
        <v>0.248</v>
      </c>
      <c r="I6" s="2">
        <f t="shared" si="2"/>
        <v>6.1693548387096772E-2</v>
      </c>
    </row>
    <row r="7" spans="2:9" x14ac:dyDescent="0.3">
      <c r="B7" t="s">
        <v>45</v>
      </c>
      <c r="C7" s="2">
        <v>1.01E-2</v>
      </c>
      <c r="D7" s="1">
        <v>0.83</v>
      </c>
      <c r="E7" s="1">
        <f t="shared" si="0"/>
        <v>1.2168674698795181E-2</v>
      </c>
      <c r="F7" s="2">
        <f>0.12*5</f>
        <v>0.6</v>
      </c>
      <c r="G7" s="2">
        <f t="shared" si="1"/>
        <v>1.6833333333333332E-2</v>
      </c>
      <c r="H7" s="1">
        <v>0.14399999999999999</v>
      </c>
      <c r="I7" s="2">
        <f t="shared" si="2"/>
        <v>7.013888888888889E-2</v>
      </c>
    </row>
    <row r="8" spans="2:9" x14ac:dyDescent="0.3">
      <c r="B8" t="s">
        <v>47</v>
      </c>
      <c r="C8" s="1">
        <v>1.1599999999999999E-2</v>
      </c>
      <c r="D8" s="1">
        <v>0.83</v>
      </c>
      <c r="E8" s="1">
        <f t="shared" si="0"/>
        <v>1.3975903614457831E-2</v>
      </c>
      <c r="F8" s="2">
        <f>0.12*5</f>
        <v>0.6</v>
      </c>
      <c r="G8" s="2">
        <f t="shared" si="1"/>
        <v>1.9333333333333334E-2</v>
      </c>
      <c r="H8" s="1">
        <v>0.14399999999999999</v>
      </c>
      <c r="I8" s="2">
        <f t="shared" si="2"/>
        <v>8.0555555555555561E-2</v>
      </c>
    </row>
    <row r="9" spans="2:9" x14ac:dyDescent="0.3">
      <c r="B9" t="s">
        <v>49</v>
      </c>
      <c r="C9" s="2">
        <v>1.1900000000000001E-2</v>
      </c>
      <c r="D9" s="1">
        <v>0.67</v>
      </c>
      <c r="E9" s="1">
        <f t="shared" si="0"/>
        <v>1.7761194029850748E-2</v>
      </c>
      <c r="F9" s="2">
        <f>0.09*5</f>
        <v>0.44999999999999996</v>
      </c>
      <c r="G9" s="2">
        <f t="shared" si="1"/>
        <v>2.6444444444444448E-2</v>
      </c>
      <c r="H9" s="1">
        <v>9.6000000000000002E-2</v>
      </c>
      <c r="I9" s="2">
        <f t="shared" si="2"/>
        <v>0.12395833333333334</v>
      </c>
    </row>
    <row r="10" spans="2:9" x14ac:dyDescent="0.3">
      <c r="B10" t="s">
        <v>43</v>
      </c>
      <c r="C10" s="1">
        <v>2.9899999999999999E-2</v>
      </c>
      <c r="D10" s="1">
        <v>0.98499999999999999</v>
      </c>
      <c r="E10" s="1">
        <f t="shared" si="0"/>
        <v>3.0355329949238577E-2</v>
      </c>
      <c r="F10" s="2">
        <f>0.188*5</f>
        <v>0.94</v>
      </c>
      <c r="G10" s="2">
        <f t="shared" si="1"/>
        <v>3.1808510638297871E-2</v>
      </c>
      <c r="H10" s="1">
        <v>0.248</v>
      </c>
      <c r="I10" s="2">
        <f t="shared" si="2"/>
        <v>0.12056451612903225</v>
      </c>
    </row>
    <row r="11" spans="2:9" x14ac:dyDescent="0.3">
      <c r="B11" t="s">
        <v>51</v>
      </c>
      <c r="C11" s="1">
        <v>2.1000000000000001E-2</v>
      </c>
      <c r="D11" s="1">
        <v>0.83</v>
      </c>
      <c r="E11" s="1">
        <f t="shared" si="0"/>
        <v>2.5301204819277112E-2</v>
      </c>
      <c r="F11" s="2">
        <f>0.12*5</f>
        <v>0.6</v>
      </c>
      <c r="G11" s="2">
        <f t="shared" si="1"/>
        <v>3.5000000000000003E-2</v>
      </c>
      <c r="H11" s="1">
        <v>0.14399999999999999</v>
      </c>
      <c r="I11" s="2">
        <f t="shared" si="2"/>
        <v>0.14583333333333334</v>
      </c>
    </row>
    <row r="12" spans="2:9" x14ac:dyDescent="0.3">
      <c r="B12" t="s">
        <v>56</v>
      </c>
      <c r="C12" s="1">
        <v>1.7500000000000002E-2</v>
      </c>
      <c r="D12" s="1">
        <f>13.4%*5</f>
        <v>0.67</v>
      </c>
      <c r="E12" s="1">
        <f t="shared" si="0"/>
        <v>2.6119402985074629E-2</v>
      </c>
      <c r="F12" s="2">
        <f>0.09*5</f>
        <v>0.44999999999999996</v>
      </c>
      <c r="G12" s="2">
        <f t="shared" si="1"/>
        <v>3.8888888888888896E-2</v>
      </c>
      <c r="H12" s="1">
        <v>9.6000000000000002E-2</v>
      </c>
      <c r="I12" s="2">
        <f t="shared" si="2"/>
        <v>0.18229166666666669</v>
      </c>
    </row>
    <row r="13" spans="2:9" x14ac:dyDescent="0.3">
      <c r="B13" t="s">
        <v>42</v>
      </c>
      <c r="C13" s="1">
        <v>1.6500000000000001E-2</v>
      </c>
      <c r="D13" s="1">
        <v>0.41699999999999998</v>
      </c>
      <c r="E13" s="1">
        <f t="shared" si="0"/>
        <v>3.9568345323741011E-2</v>
      </c>
      <c r="F13" s="1">
        <v>0.41699999999999998</v>
      </c>
      <c r="G13" s="2">
        <f t="shared" si="1"/>
        <v>3.9568345323741011E-2</v>
      </c>
    </row>
    <row r="14" spans="2:9" x14ac:dyDescent="0.3">
      <c r="B14" t="s">
        <v>44</v>
      </c>
      <c r="C14" s="1">
        <v>9.4999999999999998E-3</v>
      </c>
      <c r="D14" s="1">
        <v>0.22500000000000001</v>
      </c>
      <c r="E14" s="1">
        <f t="shared" si="0"/>
        <v>4.2222222222222223E-2</v>
      </c>
      <c r="F14" s="1">
        <v>0.22500000000000001</v>
      </c>
      <c r="G14" s="2">
        <f t="shared" si="1"/>
        <v>4.2222222222222223E-2</v>
      </c>
    </row>
    <row r="15" spans="2:9" ht="5.4" customHeight="1" x14ac:dyDescent="0.3"/>
    <row r="16" spans="2:9" x14ac:dyDescent="0.3">
      <c r="B16" s="5" t="s">
        <v>78</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1d99e7-9a80-4fc6-97b0-4255b72225cf">
      <Terms xmlns="http://schemas.microsoft.com/office/infopath/2007/PartnerControls"/>
    </lcf76f155ced4ddcb4097134ff3c332f>
    <TaxCatchAll xmlns="d1b8dd77-ed2a-4c1e-b97c-212b9deaab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2ECFB5C0B6C24CAD9EBBBFC539555A" ma:contentTypeVersion="17" ma:contentTypeDescription="Create a new document." ma:contentTypeScope="" ma:versionID="e7ca333af9d949af3522bf646ca0b613">
  <xsd:schema xmlns:xsd="http://www.w3.org/2001/XMLSchema" xmlns:xs="http://www.w3.org/2001/XMLSchema" xmlns:p="http://schemas.microsoft.com/office/2006/metadata/properties" xmlns:ns2="0f1d99e7-9a80-4fc6-97b0-4255b72225cf" xmlns:ns3="d1b8dd77-ed2a-4c1e-b97c-212b9deaab20" targetNamespace="http://schemas.microsoft.com/office/2006/metadata/properties" ma:root="true" ma:fieldsID="8fdff692b7d84761eeb02872215c2a46" ns2:_="" ns3:_="">
    <xsd:import namespace="0f1d99e7-9a80-4fc6-97b0-4255b72225cf"/>
    <xsd:import namespace="d1b8dd77-ed2a-4c1e-b97c-212b9deaab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1d99e7-9a80-4fc6-97b0-4255b7222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1bac71f-1506-44ff-98a5-aaeca32ace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b8dd77-ed2a-4c1e-b97c-212b9deaab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5f185b5-4f39-478a-ad64-2b1d97202d6e}" ma:internalName="TaxCatchAll" ma:showField="CatchAllData" ma:web="d1b8dd77-ed2a-4c1e-b97c-212b9deaa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561F4D-210C-40D7-A5E1-8DAC80EA99C4}">
  <ds:schemaRefs>
    <ds:schemaRef ds:uri="http://schemas.microsoft.com/office/2006/metadata/properties"/>
    <ds:schemaRef ds:uri="http://schemas.microsoft.com/office/infopath/2007/PartnerControls"/>
    <ds:schemaRef ds:uri="0f1d99e7-9a80-4fc6-97b0-4255b72225cf"/>
    <ds:schemaRef ds:uri="d1b8dd77-ed2a-4c1e-b97c-212b9deaab20"/>
  </ds:schemaRefs>
</ds:datastoreItem>
</file>

<file path=customXml/itemProps2.xml><?xml version="1.0" encoding="utf-8"?>
<ds:datastoreItem xmlns:ds="http://schemas.openxmlformats.org/officeDocument/2006/customXml" ds:itemID="{42AD7BC3-1F32-467A-A4A8-22446A976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1d99e7-9a80-4fc6-97b0-4255b72225cf"/>
    <ds:schemaRef ds:uri="d1b8dd77-ed2a-4c1e-b97c-212b9deaa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D194-476D-481B-8AF3-DC82E2524A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AFME</vt:lpstr>
      <vt:lpstr>Proposal vs. RCL SCR</vt:lpstr>
      <vt:lpstr>Cross-Country Comparison</vt:lpstr>
      <vt:lpstr>RAROC Conclusions</vt:lpstr>
      <vt:lpstr>Senior STS</vt:lpstr>
      <vt:lpstr>Non-Senior STS</vt:lpstr>
      <vt:lpstr>Senior Non-STS</vt:lpstr>
      <vt:lpstr>Non-Senior Non-STS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Raag Pathak</dc:creator>
  <cp:keywords/>
  <dc:description/>
  <cp:lastModifiedBy>Maria Pefkidou</cp:lastModifiedBy>
  <cp:revision/>
  <dcterms:created xsi:type="dcterms:W3CDTF">2025-02-05T17:18:41Z</dcterms:created>
  <dcterms:modified xsi:type="dcterms:W3CDTF">2025-09-05T09:44:41Z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0x010100612ECFB5C0B6C24CAD9EBBBFC539555A</vt:lpwstr>
  </property>
  <property fmtid="{D5CDD505-2E9C-101B-9397-08002B2CF9AE}" pid="3" name="MediaServiceImageTags">
    <vt:lpwstr/>
  </property>
</Properties>
</file>